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eronika\Documents\VESTIBUL II\"/>
    </mc:Choice>
  </mc:AlternateContent>
  <bookViews>
    <workbookView xWindow="0" yWindow="0" windowWidth="12150" windowHeight="5295" tabRatio="596"/>
  </bookViews>
  <sheets>
    <sheet name="1.1 CELKOVÁ CENA" sheetId="1" r:id="rId1"/>
    <sheet name="1.2 VYKAZ VYMER" sheetId="2" r:id="rId2"/>
    <sheet name="2.1 ELEKTROINSTALACE" sheetId="3" r:id="rId3"/>
    <sheet name="2.2 KLIMA-VZT" sheetId="4" r:id="rId4"/>
    <sheet name="2.3 KLIMA-VZT Parametry" sheetId="5" r:id="rId5"/>
    <sheet name="3.1 Harmonogram" sheetId="6" r:id="rId6"/>
  </sheets>
  <definedNames>
    <definedName name="_xlnm.Print_Area" localSheetId="0">'1.1 CELKOVÁ CENA'!$A$1:$L$33</definedName>
    <definedName name="_xlnm.Print_Area" localSheetId="2">'2.1 ELEKTROINSTALACE'!$A$1:$G$89</definedName>
    <definedName name="_xlnm.Print_Area" localSheetId="3">'2.2 KLIMA-VZT'!$A$1:$J$89</definedName>
  </definedNames>
  <calcPr calcId="162913"/>
</workbook>
</file>

<file path=xl/calcChain.xml><?xml version="1.0" encoding="utf-8"?>
<calcChain xmlns="http://schemas.openxmlformats.org/spreadsheetml/2006/main">
  <c r="I51" i="4" l="1"/>
  <c r="G4" i="2"/>
  <c r="G5" i="2"/>
  <c r="G6" i="2"/>
  <c r="E9" i="2"/>
  <c r="G9" i="2"/>
  <c r="G10" i="2"/>
  <c r="G11" i="2"/>
  <c r="G34" i="2" s="1"/>
  <c r="G12" i="2"/>
  <c r="G13" i="2"/>
  <c r="G14" i="2"/>
  <c r="G15" i="2"/>
  <c r="E16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7" i="2"/>
  <c r="G38" i="2"/>
  <c r="E40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E53" i="2"/>
  <c r="G53" i="2" s="1"/>
  <c r="G54" i="2"/>
  <c r="G55" i="2"/>
  <c r="G56" i="2"/>
  <c r="G57" i="2"/>
  <c r="E58" i="2"/>
  <c r="G58" i="2"/>
  <c r="G59" i="2"/>
  <c r="G66" i="2"/>
  <c r="G67" i="2"/>
  <c r="G70" i="2"/>
  <c r="G68" i="2"/>
  <c r="G69" i="2"/>
  <c r="G73" i="2"/>
  <c r="G87" i="2" s="1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90" i="2"/>
  <c r="G91" i="2"/>
  <c r="G92" i="2"/>
  <c r="G93" i="2"/>
  <c r="G94" i="2"/>
  <c r="G95" i="2"/>
  <c r="G7" i="4"/>
  <c r="G25" i="4" s="1"/>
  <c r="G8" i="4"/>
  <c r="G9" i="4"/>
  <c r="G10" i="4"/>
  <c r="G11" i="4"/>
  <c r="J11" i="4" s="1"/>
  <c r="G12" i="4"/>
  <c r="G14" i="4"/>
  <c r="G16" i="4"/>
  <c r="G18" i="4"/>
  <c r="J18" i="4" s="1"/>
  <c r="G20" i="4"/>
  <c r="G22" i="4"/>
  <c r="G23" i="4"/>
  <c r="G24" i="4"/>
  <c r="J24" i="4" s="1"/>
  <c r="G34" i="4"/>
  <c r="G35" i="4" s="1"/>
  <c r="G77" i="4" s="1"/>
  <c r="I7" i="4"/>
  <c r="I8" i="4"/>
  <c r="I25" i="4" s="1"/>
  <c r="I9" i="4"/>
  <c r="I10" i="4"/>
  <c r="I11" i="4"/>
  <c r="I12" i="4"/>
  <c r="J12" i="4" s="1"/>
  <c r="I14" i="4"/>
  <c r="I16" i="4"/>
  <c r="I18" i="4"/>
  <c r="I20" i="4"/>
  <c r="J20" i="4" s="1"/>
  <c r="I22" i="4"/>
  <c r="I23" i="4"/>
  <c r="I24" i="4"/>
  <c r="I48" i="4"/>
  <c r="G40" i="4"/>
  <c r="J40" i="4" s="1"/>
  <c r="J41" i="4" s="1"/>
  <c r="I55" i="4" s="1"/>
  <c r="I40" i="4"/>
  <c r="G28" i="4"/>
  <c r="G29" i="4"/>
  <c r="G76" i="4"/>
  <c r="I28" i="4"/>
  <c r="I58" i="4"/>
  <c r="I59" i="4"/>
  <c r="I60" i="4"/>
  <c r="G7" i="3"/>
  <c r="G8" i="3"/>
  <c r="G10" i="3"/>
  <c r="G85" i="3" s="1"/>
  <c r="G100" i="2" s="1"/>
  <c r="G101" i="2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G27" i="3"/>
  <c r="G28" i="3"/>
  <c r="G29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2" i="3"/>
  <c r="G54" i="3"/>
  <c r="G55" i="3"/>
  <c r="G56" i="3"/>
  <c r="G57" i="3"/>
  <c r="E59" i="3"/>
  <c r="G59" i="3"/>
  <c r="E60" i="3"/>
  <c r="G60" i="3" s="1"/>
  <c r="E61" i="3"/>
  <c r="G61" i="3"/>
  <c r="E62" i="3"/>
  <c r="G62" i="3"/>
  <c r="E63" i="3"/>
  <c r="G63" i="3"/>
  <c r="E64" i="3"/>
  <c r="G64" i="3"/>
  <c r="E65" i="3"/>
  <c r="G65" i="3"/>
  <c r="E66" i="3"/>
  <c r="G66" i="3"/>
  <c r="G67" i="3"/>
  <c r="G68" i="3"/>
  <c r="G69" i="3"/>
  <c r="G71" i="3"/>
  <c r="G72" i="3"/>
  <c r="G73" i="3"/>
  <c r="G74" i="3"/>
  <c r="G75" i="3"/>
  <c r="G76" i="3"/>
  <c r="G77" i="3"/>
  <c r="G78" i="3"/>
  <c r="G79" i="3"/>
  <c r="G81" i="3"/>
  <c r="G82" i="3"/>
  <c r="G83" i="3"/>
  <c r="G84" i="3"/>
  <c r="G105" i="2"/>
  <c r="G106" i="2"/>
  <c r="G107" i="2"/>
  <c r="G123" i="2" s="1"/>
  <c r="G108" i="2"/>
  <c r="G109" i="2"/>
  <c r="E110" i="2"/>
  <c r="G110" i="2"/>
  <c r="G111" i="2"/>
  <c r="G112" i="2"/>
  <c r="G113" i="2"/>
  <c r="G114" i="2"/>
  <c r="G115" i="2"/>
  <c r="E116" i="2"/>
  <c r="G116" i="2"/>
  <c r="E117" i="2"/>
  <c r="G117" i="2"/>
  <c r="E118" i="2"/>
  <c r="G118" i="2"/>
  <c r="G120" i="2"/>
  <c r="G121" i="2"/>
  <c r="G122" i="2"/>
  <c r="G127" i="2"/>
  <c r="G140" i="2" s="1"/>
  <c r="G128" i="2"/>
  <c r="G129" i="2"/>
  <c r="G130" i="2"/>
  <c r="G131" i="2"/>
  <c r="G132" i="2"/>
  <c r="G133" i="2"/>
  <c r="G134" i="2"/>
  <c r="G135" i="2"/>
  <c r="G136" i="2"/>
  <c r="E137" i="2"/>
  <c r="G137" i="2"/>
  <c r="E138" i="2"/>
  <c r="G138" i="2"/>
  <c r="E139" i="2"/>
  <c r="G139" i="2"/>
  <c r="G143" i="2"/>
  <c r="G144" i="2"/>
  <c r="G145" i="2"/>
  <c r="G146" i="2"/>
  <c r="G147" i="2"/>
  <c r="G148" i="2"/>
  <c r="G149" i="2"/>
  <c r="G150" i="2"/>
  <c r="G153" i="2"/>
  <c r="G151" i="2"/>
  <c r="G152" i="2"/>
  <c r="G156" i="2"/>
  <c r="G157" i="2"/>
  <c r="E158" i="2"/>
  <c r="G158" i="2" s="1"/>
  <c r="G165" i="2" s="1"/>
  <c r="G160" i="2"/>
  <c r="G161" i="2"/>
  <c r="G162" i="2"/>
  <c r="G163" i="2"/>
  <c r="G164" i="2"/>
  <c r="G168" i="2"/>
  <c r="G169" i="2"/>
  <c r="G60" i="2"/>
  <c r="G61" i="2"/>
  <c r="J9" i="4"/>
  <c r="J10" i="4"/>
  <c r="J14" i="4"/>
  <c r="J16" i="4"/>
  <c r="J22" i="4"/>
  <c r="J23" i="4"/>
  <c r="I29" i="4"/>
  <c r="I76" i="4"/>
  <c r="I34" i="4"/>
  <c r="G41" i="4"/>
  <c r="G78" i="4" s="1"/>
  <c r="I41" i="4"/>
  <c r="I78" i="4"/>
  <c r="J75" i="4"/>
  <c r="J28" i="4"/>
  <c r="J29" i="4"/>
  <c r="I57" i="4" s="1"/>
  <c r="I35" i="4"/>
  <c r="I77" i="4" s="1"/>
  <c r="I47" i="4" l="1"/>
  <c r="I75" i="4"/>
  <c r="G62" i="2"/>
  <c r="G47" i="4"/>
  <c r="G49" i="4" s="1"/>
  <c r="G75" i="4"/>
  <c r="J34" i="4"/>
  <c r="J35" i="4" s="1"/>
  <c r="J8" i="4"/>
  <c r="J7" i="4"/>
  <c r="J25" i="4" l="1"/>
  <c r="G50" i="4"/>
  <c r="G54" i="4" s="1"/>
  <c r="G61" i="4" s="1"/>
  <c r="I49" i="4"/>
  <c r="I67" i="4"/>
  <c r="I53" i="4" l="1"/>
  <c r="I54" i="4"/>
  <c r="I52" i="4"/>
  <c r="I65" i="4" l="1"/>
  <c r="I64" i="4"/>
  <c r="I66" i="4" s="1"/>
  <c r="I56" i="4"/>
  <c r="I61" i="4" s="1"/>
  <c r="I68" i="4" l="1"/>
  <c r="I70" i="4" l="1"/>
  <c r="I72" i="4" l="1"/>
  <c r="I73" i="4"/>
  <c r="I92" i="4" s="1"/>
  <c r="G96" i="2"/>
  <c r="G97" i="2" s="1"/>
  <c r="G181" i="2" s="1"/>
  <c r="F23" i="1" s="1"/>
</calcChain>
</file>

<file path=xl/sharedStrings.xml><?xml version="1.0" encoding="utf-8"?>
<sst xmlns="http://schemas.openxmlformats.org/spreadsheetml/2006/main" count="932" uniqueCount="589">
  <si>
    <t>1.1 VÝPOČET CELKOVÉ CENY</t>
  </si>
  <si>
    <t>Identifikace stavby</t>
  </si>
  <si>
    <t>Název stavby: Městská poliklinika Praha – Vstupní prostory</t>
  </si>
  <si>
    <t>Místo stavby: parcel. č.: 752, kú. Nové Město</t>
  </si>
  <si>
    <t>obec: Praha</t>
  </si>
  <si>
    <t>městská část: Praha 1</t>
  </si>
  <si>
    <t>kraj: hl.m. Praha</t>
  </si>
  <si>
    <t>Investor: Městská poliklinika Praha - Spálená 12 - 110 00 Praha 1</t>
  </si>
  <si>
    <r>
      <rPr>
        <b/>
        <sz val="12"/>
        <rFont val="Arial"/>
        <family val="2"/>
        <charset val="238"/>
      </rPr>
      <t>Účel stavby: „</t>
    </r>
    <r>
      <rPr>
        <b/>
        <sz val="12"/>
        <rFont val="Arial"/>
        <family val="1"/>
        <charset val="238"/>
      </rPr>
      <t>Dodávka a montáž interiérových prvků vestibulu objektu Městské polikliniky Praha, Spálená 12, Praha 1“</t>
    </r>
  </si>
  <si>
    <t>Zpracovatel cenové nabídky:</t>
  </si>
  <si>
    <t>Rozpočtované náklady</t>
  </si>
  <si>
    <t>NABÍDKOVÁ CENA (bez DPH)</t>
  </si>
  <si>
    <t>Vyhotovil:</t>
  </si>
  <si>
    <t>Datum:</t>
  </si>
  <si>
    <t>Ver. 15.05.2017</t>
  </si>
  <si>
    <t>1.2 Výkaz výměr</t>
  </si>
  <si>
    <t>Dokumentace a příprava zakázky</t>
  </si>
  <si>
    <t>jedn.</t>
  </si>
  <si>
    <t>q</t>
  </si>
  <si>
    <t>Kč á q</t>
  </si>
  <si>
    <t>Kč</t>
  </si>
  <si>
    <t>1.1</t>
  </si>
  <si>
    <t>dílenská dokumentace truhlářských, zámečnických a klempířských výrobků</t>
  </si>
  <si>
    <t>kpl</t>
  </si>
  <si>
    <t>1.2</t>
  </si>
  <si>
    <t>sonda - 4x stropní konstrukce (přes ratanový záklop s omítkou), stropní konsrukce, včetně souvisejícího úklidu</t>
  </si>
  <si>
    <t>Demontáže a demolice</t>
  </si>
  <si>
    <t>2.1</t>
  </si>
  <si>
    <t>demontáž truhlářských obkladů</t>
  </si>
  <si>
    <t>m²</t>
  </si>
  <si>
    <t>2.2</t>
  </si>
  <si>
    <t>demontáž sezení a souvisejících konstrukcí</t>
  </si>
  <si>
    <t>ks</t>
  </si>
  <si>
    <t>2.3</t>
  </si>
  <si>
    <t>demontáž vrátnice</t>
  </si>
  <si>
    <t>2.4</t>
  </si>
  <si>
    <t>odstrojení stávající sklo-nerezové dveřní výplně na toaletu pro hadnicapované s nadsvětlíkem</t>
  </si>
  <si>
    <t>2.5</t>
  </si>
  <si>
    <t>demontáž stávající rampy uložení na rameni schodiště</t>
  </si>
  <si>
    <t>2.6</t>
  </si>
  <si>
    <t>demontáž svítidel</t>
  </si>
  <si>
    <t>2.7</t>
  </si>
  <si>
    <t>demontáž radiátory</t>
  </si>
  <si>
    <t>2.8</t>
  </si>
  <si>
    <t>demontáž schránek</t>
  </si>
  <si>
    <t>2.9</t>
  </si>
  <si>
    <t>deomontáž dvou stávajících ramp, přilehlých truhlíků a madel</t>
  </si>
  <si>
    <t>2.10</t>
  </si>
  <si>
    <t>bourací práce - nový stavební otvor přes příčku tl. do 200mm (pro osazení dveří do lékárny)</t>
  </si>
  <si>
    <t>2.11</t>
  </si>
  <si>
    <t>bourací práce - vybourání stávajícího dveřního futra do zázemí lékárny vč. likvidace stávající dřevěné výplně</t>
  </si>
  <si>
    <t>2.12</t>
  </si>
  <si>
    <t>demontáže stropního SDK v místě snížení</t>
  </si>
  <si>
    <t>2.13</t>
  </si>
  <si>
    <t>drobné bourací práce pro zhotovení instalací WC hadnicapovaní</t>
  </si>
  <si>
    <t>2.14</t>
  </si>
  <si>
    <t>odstranění stávajícího obkladu a dlažby WC hadnicapovaní</t>
  </si>
  <si>
    <t>2.15</t>
  </si>
  <si>
    <t>sejmutí a likvidace stávcajících zařizovacích předmětů na WC pro hadnicapované: umyvadlo, záchodová mísa, madlo pro handicapované</t>
  </si>
  <si>
    <t>2.16</t>
  </si>
  <si>
    <t>bourcí práce do zdiva tl.200mm, příprava prostupů rozvody klimatizace / VZT kanály</t>
  </si>
  <si>
    <t>2.17</t>
  </si>
  <si>
    <t>zhotovení prostopů v dvojitých SDK konstrukcích tl.150mm</t>
  </si>
  <si>
    <t>2.18</t>
  </si>
  <si>
    <t>požární ucpávky kolem potrubí 800x250mm, odolnost 90min.</t>
  </si>
  <si>
    <t>2.19</t>
  </si>
  <si>
    <t>odstranění kazetového podhledu</t>
  </si>
  <si>
    <t>2.20</t>
  </si>
  <si>
    <t>odstranění čela kazetového podhledu</t>
  </si>
  <si>
    <t>2.21</t>
  </si>
  <si>
    <t>odstranění starých maleb na wc pro handicapované a v prostoru před výtahy</t>
  </si>
  <si>
    <t>2.22</t>
  </si>
  <si>
    <t>vyštukování míst starých maleb na wc pro handicapované a v prostoru před výtahy</t>
  </si>
  <si>
    <t>2.23</t>
  </si>
  <si>
    <t>odstranění tahokovového krytu 700x450x350 včtně dřevěné police ve výšce 2,5m</t>
  </si>
  <si>
    <t>2.24</t>
  </si>
  <si>
    <t>řešení proti prašnosti průběžné</t>
  </si>
  <si>
    <t>2.25</t>
  </si>
  <si>
    <t>likvidace demontovaného materiálu</t>
  </si>
  <si>
    <t>t</t>
  </si>
  <si>
    <t>Σ</t>
  </si>
  <si>
    <t>Stavební práce</t>
  </si>
  <si>
    <t>jedn</t>
  </si>
  <si>
    <t>3.1</t>
  </si>
  <si>
    <t>SDK podhledy *</t>
  </si>
  <si>
    <t>3.2</t>
  </si>
  <si>
    <t>instalační dvířka do podhledů jednoduchých - revize player digital signage, rozměr 350x350mm, včetně montáže</t>
  </si>
  <si>
    <t>3.3</t>
  </si>
  <si>
    <t>instalační dvířka do podhledů jednoduchých - revize player digital signage, rozměr 450x450mm, včetně montáže</t>
  </si>
  <si>
    <t>3.4</t>
  </si>
  <si>
    <t>začištění stropů Q3</t>
  </si>
  <si>
    <t>m2</t>
  </si>
  <si>
    <t>3.5</t>
  </si>
  <si>
    <t>začištění stavebního otvoru - dveře do lékárny zázemí</t>
  </si>
  <si>
    <t>3.6</t>
  </si>
  <si>
    <t>začištění stavebního otvoru - dveře do lékárny prodej</t>
  </si>
  <si>
    <t>3.7</t>
  </si>
  <si>
    <t>začištění sloupů po odstranění stávající vrátnice v kvalitě Q3</t>
  </si>
  <si>
    <t>3.8</t>
  </si>
  <si>
    <t>SDK předstěna s instal.prostorem pro monitory</t>
  </si>
  <si>
    <t>3.9</t>
  </si>
  <si>
    <t>SDK příčka – záda vrátnice</t>
  </si>
  <si>
    <t>3.10</t>
  </si>
  <si>
    <t>Zhotovení SDK výkrytu nade dveřmi na toaletu / přeplátování nadsvětlíku, včetně začištění v povrchové úpravě Q3 ze strany stěny na toaletě</t>
  </si>
  <si>
    <t>3.11</t>
  </si>
  <si>
    <t>začištění stěn, drobné opravy</t>
  </si>
  <si>
    <t>3.12</t>
  </si>
  <si>
    <t>čistý povrch omítaných stěn</t>
  </si>
  <si>
    <r>
      <rPr>
        <sz val="10"/>
        <rFont val="Arial"/>
        <family val="2"/>
        <charset val="238"/>
      </rPr>
      <t>m</t>
    </r>
    <r>
      <rPr>
        <sz val="10"/>
        <rFont val="Arial"/>
        <family val="2"/>
        <charset val="1"/>
      </rPr>
      <t>²</t>
    </r>
  </si>
  <si>
    <t>3.13</t>
  </si>
  <si>
    <t>malířské práce</t>
  </si>
  <si>
    <t>3.14</t>
  </si>
  <si>
    <t>malířské práce - výmalba nik za monitory digital signage RAL dle vzorkování, RAL 7024</t>
  </si>
  <si>
    <t>3.15</t>
  </si>
  <si>
    <t>zednické a obkladačské práce v prostoru toalety – nové keramické obklady stěn v.2100mm, standard keramického obkladu 500Kč/m2, obklad á 100x100mm, barevnost světle šedá – dle vzorkování, spárovcí hmota ident.odstínu</t>
  </si>
  <si>
    <t>3.16</t>
  </si>
  <si>
    <t>zednické práce - začištění přechodu mezi terazzem a dalším povrchem, ALU lišta zafrézovaná do konstrukce podlahy (do prostoru lékárny, do prostoru toalety, přechod pod automaty)</t>
  </si>
  <si>
    <t>bm</t>
  </si>
  <si>
    <t>3.17</t>
  </si>
  <si>
    <t>doplnění plochy terazza - podlaha WC, podlaha v nice pod automaty</t>
  </si>
  <si>
    <t>3.18</t>
  </si>
  <si>
    <t>oprava terrazza – podlaha + schody: přebroušení, vyčištění, přeleštění, impregnace</t>
  </si>
  <si>
    <t>3.19</t>
  </si>
  <si>
    <t>sokl terazzo - doplnění, v. 150mm, tl. 7-20mm, zhotoveno na místě v imitaci stávající podlahy</t>
  </si>
  <si>
    <t>3.20</t>
  </si>
  <si>
    <t>revize stávajících dvoukřídlých dveří s požární odolností E30DP3 (DP1)C2 do prostor dietní jídelny – těsnost / seřízení</t>
  </si>
  <si>
    <t>3.21</t>
  </si>
  <si>
    <t>začištění prostupů rozvodů VZT klimatizace</t>
  </si>
  <si>
    <t>3.22</t>
  </si>
  <si>
    <t>zhotovení nového SDK rastrového podhledu 600x600mm, bílá barva</t>
  </si>
  <si>
    <t>3.23</t>
  </si>
  <si>
    <t>zhotovení čela SDK rastrového podhledu v menze</t>
  </si>
  <si>
    <t>3.24</t>
  </si>
  <si>
    <t>montáž schránek poštovních v předprostoru výtahů</t>
  </si>
  <si>
    <t>3.25</t>
  </si>
  <si>
    <t>prostupky větších rozměrů pro protažení kabelíží, průměr 60mm</t>
  </si>
  <si>
    <t>Pozn</t>
  </si>
  <si>
    <t>*/ vč. přípravy pro svítidla</t>
  </si>
  <si>
    <t>Truhlářské práce</t>
  </si>
  <si>
    <t>4.1</t>
  </si>
  <si>
    <t>nosná konstrukce rampy 1740x1600mm s převýšením á 450mm, identická stávajícímu provedení</t>
  </si>
  <si>
    <t>4.2</t>
  </si>
  <si>
    <t>boční truhlík rampy s přípravou pro uchycení madla, včetně povrchové úpravy dle E07</t>
  </si>
  <si>
    <t>4.3</t>
  </si>
  <si>
    <t>podlaha rampy, včetně signálního proužku po obvodu dle E07</t>
  </si>
  <si>
    <t>4.4</t>
  </si>
  <si>
    <t>dodávka zrcadla na toaletu rozměr á 900x1200mm</t>
  </si>
  <si>
    <t>Instalatérské práce</t>
  </si>
  <si>
    <t>5.1</t>
  </si>
  <si>
    <t>revize rozvodů vody a kanalizace – toaleta handicapovaní (přípojn místa zachována)</t>
  </si>
  <si>
    <t>5.2</t>
  </si>
  <si>
    <t>úprava rozvodu 1 radiátor (nové šroubení, úprava rozvodu do délky 1m)</t>
  </si>
  <si>
    <t>5.3</t>
  </si>
  <si>
    <t>nový radiátor dle projektu včetně nového přípojného šroubení a drobného instalačního materiálu pro připojenní do 1m</t>
  </si>
  <si>
    <t>5.4</t>
  </si>
  <si>
    <t>nástřik radiátoru</t>
  </si>
  <si>
    <t>5.5</t>
  </si>
  <si>
    <t>výměna stávajícího radiátoru na toaletě pro handicapované včetně nového přípojného šroubení a drobného instalačního materiálu pro připojenní do 1m</t>
  </si>
  <si>
    <t>5.6</t>
  </si>
  <si>
    <t>revize hydrantu</t>
  </si>
  <si>
    <t>5.7</t>
  </si>
  <si>
    <t>dodváka a montáž přípojného potrubí kondenzátu klimatizace DN35, d. 3,5m, připojeného do stávajícího umyvadlového sifonu, opatřeno vlastním sifonkem v místě před napojením do umyvadlového odpadu</t>
  </si>
  <si>
    <t>5.8</t>
  </si>
  <si>
    <t>přidání druhého splachovacího tlačítka na stěnu při toaletní míse, včetně úpravy rozvodů, drobného isntalačního materiálu, apod.</t>
  </si>
  <si>
    <t>5.9</t>
  </si>
  <si>
    <t>úprava stávajícího splachovacího mechanismu WC pro integraci druhého splachovacího tlačítka</t>
  </si>
  <si>
    <t>5.10</t>
  </si>
  <si>
    <t>dodávka a montáž nové toaletní mísy pro handicapované, včetně sedátka</t>
  </si>
  <si>
    <t>5.11</t>
  </si>
  <si>
    <t>dodávka a montáž nového umyvadla pro handicapované</t>
  </si>
  <si>
    <t>5.12</t>
  </si>
  <si>
    <t>dodávka a montáž pákové baterie ve standardu pro handicapované</t>
  </si>
  <si>
    <t>5.13</t>
  </si>
  <si>
    <t>drobný instalační materiál – montáž nového sanitárního vybavení pro handicapované</t>
  </si>
  <si>
    <t>5.14</t>
  </si>
  <si>
    <t>úprava rozvodů vody a kanalizace pod umyvadlem – příprava připojení potrubí kondenzátu od klimatizace</t>
  </si>
  <si>
    <t>Vzduchotechnika a klimatizace</t>
  </si>
  <si>
    <t>6.1</t>
  </si>
  <si>
    <t>recepce - odpojení a demontáž rozvodů: potrubí izolované prům.160mm, odpojení agregátu předehřevu, odpojení ventilátoru</t>
  </si>
  <si>
    <t>6.2</t>
  </si>
  <si>
    <t>recepce – opětovná instalace do přípojného místa v prostoru nad recepcí – zachování stávajících výrobků, doplnění izolované flexihadice prům.160mm v délce 4m</t>
  </si>
  <si>
    <t>6.3</t>
  </si>
  <si>
    <t>recepce - přípomoci při opětovné instalaci vzduchotechniky do podhledu recepce</t>
  </si>
  <si>
    <t>6.4</t>
  </si>
  <si>
    <t>recepce – dodávka a osazení výústky potrubí novou hlavicí, kruhové provedení, regulace průtoku skrze šroubení na středovém prvku, barva bílá, provedení plech</t>
  </si>
  <si>
    <t>6.5</t>
  </si>
  <si>
    <t>dokumentace skutečného provedení KLIMA + VZT</t>
  </si>
  <si>
    <t>6.6</t>
  </si>
  <si>
    <t>toaleta handicapovaní - úprava stávajícího vzduchotechnického řešení - osazení nového koncového prvku do rastrového podhledu (kruhová výústka, bílá, kov) + á 1m flexi připoj hadice průměru 180mm, včetně materiáíu a montáže</t>
  </si>
  <si>
    <t>6.7</t>
  </si>
  <si>
    <t xml:space="preserve">klimatizace vestibulu – dodávka a montáž dle výkazu výměr 2.2.KLIMA-VZT </t>
  </si>
  <si>
    <t>Elektro silnoproud a slaboproud</t>
  </si>
  <si>
    <t>7.1</t>
  </si>
  <si>
    <t>dodávka a montáž elektroinstalace dle zvláštního výkazu výměr</t>
  </si>
  <si>
    <t>E04 – obklad chodba levý</t>
  </si>
  <si>
    <t>8.1</t>
  </si>
  <si>
    <t>podkladní konstrukce SDK pro obklad – viz prvek E.04</t>
  </si>
  <si>
    <t>-</t>
  </si>
  <si>
    <t>8.2</t>
  </si>
  <si>
    <t>dodávka skla pro obklad - světle šedě lakované sklo, bez prořezu</t>
  </si>
  <si>
    <t>8.3</t>
  </si>
  <si>
    <t>vrtání skla - hodiny, radiátor</t>
  </si>
  <si>
    <t>8.4</t>
  </si>
  <si>
    <t>sedačky sklopné, se samozvedacím mechanismem, materiál překližka, mořeno do tmavého odstínu RAL 7024, lakováno</t>
  </si>
  <si>
    <t>8.5</t>
  </si>
  <si>
    <t>nosná konstrukce sedaček</t>
  </si>
  <si>
    <t>8.6</t>
  </si>
  <si>
    <t>lakované plechy – dodávka</t>
  </si>
  <si>
    <t>8.7</t>
  </si>
  <si>
    <t>schránky - dodávka, RAL 7024</t>
  </si>
  <si>
    <t>8.8</t>
  </si>
  <si>
    <t>krycí dvířka SDK na pož. Hydrant, opatřené skleněným obkladem, dotykové otevírání, opatřené požárním označením formou polepu</t>
  </si>
  <si>
    <t>8.9</t>
  </si>
  <si>
    <t>oplechování ocelové konstrukce dveří na toalety pro invalidy, včetně nalepení skla identického s obkladem stěn, madlo nerezové š.900mm</t>
  </si>
  <si>
    <t>8.10</t>
  </si>
  <si>
    <t>hodiny kruhové s klasickým ciferníkem, předsazené, typově podobné stávajícím (bude odsouhlaeno investorem), zdroj 230V (případně předřadník 12V v SDK podhledu)</t>
  </si>
  <si>
    <t>8.11</t>
  </si>
  <si>
    <t>dodávka a montáž krycí mřížky nasávání VZT potrubí klimatizace ve shodném provedení s mřížkami VZT uvedenými ve výkazu KLIMATIZACE, r. 1600X200mm</t>
  </si>
  <si>
    <t>8.12</t>
  </si>
  <si>
    <t>přípomoci při vestavbě VZT mřížek</t>
  </si>
  <si>
    <t>8.13</t>
  </si>
  <si>
    <t>lakované plechy, RAL 7024 (obložená nika za stávajícími teleskopickými dveřemi - formou obkladu stávající stěny a SDK)</t>
  </si>
  <si>
    <t>9.14</t>
  </si>
  <si>
    <t>mřížka pod a nad monitory, montáž na šřoub s imbus.hlavou (zapuštěný, v rovině s obkladem skla), RAL 7024</t>
  </si>
  <si>
    <t>9.15</t>
  </si>
  <si>
    <t>osazovací a montážní práce</t>
  </si>
  <si>
    <t>opravy</t>
  </si>
  <si>
    <t>8.16</t>
  </si>
  <si>
    <t>doplnění SDK konstrukce, tl. 12,5mm</t>
  </si>
  <si>
    <t>8.17</t>
  </si>
  <si>
    <t>obklad sklem</t>
  </si>
  <si>
    <t>8.18</t>
  </si>
  <si>
    <t>E05 – obklad chodba pravý</t>
  </si>
  <si>
    <t>9.1</t>
  </si>
  <si>
    <t>podkladní konstrukce SDK pro obklad - viz prvek E.05</t>
  </si>
  <si>
    <t>9.2</t>
  </si>
  <si>
    <t>9.3</t>
  </si>
  <si>
    <t>vrtání skla - příprava instalace informačního kiosku</t>
  </si>
  <si>
    <t>9.4</t>
  </si>
  <si>
    <t>9.5</t>
  </si>
  <si>
    <t>příprava pro instalaci multimediálního kiosku</t>
  </si>
  <si>
    <t>9.6</t>
  </si>
  <si>
    <t>dodávk a montáž zelený kříž, rozměr 500x500mmm, integrované LED osvětlení, spínač časový umsítěný v podhledu SDK pod stropem, přístupný revizními dvířky pro obsluhu přehrávače digital signage</t>
  </si>
  <si>
    <t>9.7</t>
  </si>
  <si>
    <t>dodávka a montáž ocelového futra a dveří ocelových prosklených pravých s průchodem 1970x900mm, otevíravých do lékárny, zámek dózický s kolíčkem ze strany lékárny, madlo nerezové z obou stran d.450mm, rozeta kruhová poměr prosklení 70%, odolnost 30minut, bezprahové řešení, opatřeno RAL  lakem identicky s provedením ostatních lakovaných plechů, EI30DP3C2</t>
  </si>
  <si>
    <t>9.8</t>
  </si>
  <si>
    <t>dodávka a montáž ocelového futra a dveří ocelových, plných, levých s průchodem 1970x900mm, otevíravých do lékárny, zámek dózický s kolíčkem ze strany lékárny, klika z obou stran, rozeta kruhová, odolnost 30minut, bezprahové řešení, opatřeno RAL lakem identicky s provedením ostatních lakovaných plechů, EI30DP3C2</t>
  </si>
  <si>
    <t>9.9</t>
  </si>
  <si>
    <t>příprava pro montáž spínače (zvonku) ke dveřím do lékárny</t>
  </si>
  <si>
    <t>9.10</t>
  </si>
  <si>
    <t>skrytá konstrukce pod přípravou SDK pro instalaci docházkového systému a montáž obrazovky</t>
  </si>
  <si>
    <t>9.11</t>
  </si>
  <si>
    <t>skrytá konstrukce pod přípravou SDK pro instalaci docházkového systému</t>
  </si>
  <si>
    <t>9.12</t>
  </si>
  <si>
    <t>lakované plechy, RAL 7024 (obložená nika za stávajícími teleskopickými dveřemi -  formou obkladu stávající stěny a SDK)</t>
  </si>
  <si>
    <t>9.13</t>
  </si>
  <si>
    <t>E06 – Vrátnice NÁROŽNÍ ŘEŠENÍ</t>
  </si>
  <si>
    <t>10.1</t>
  </si>
  <si>
    <t>ocelová kostra vrátnice – zpracováno v dílenské dokumentaci dodavatele, viz rozkreslení E.06, konstrukce svěšena ze stropu, montáž do stěn a sloupu na chemickou kotvu, podium vrátnice ocelový sokl, shora zastropený deskou cetris s odpovídající únosností</t>
  </si>
  <si>
    <t>10.2</t>
  </si>
  <si>
    <t>SDK opláštění včetně zhotovení příčky tl.125mm tvořící zadní stěnu vrátnice k výtahu, způsov opláštění dle návrhu dodavatele</t>
  </si>
  <si>
    <t>10.3</t>
  </si>
  <si>
    <t>dodávka rovného skla pro obklad</t>
  </si>
  <si>
    <t>10.4</t>
  </si>
  <si>
    <t>zakřivená obkladová skla – dodávka</t>
  </si>
  <si>
    <t>10.5</t>
  </si>
  <si>
    <t>10.6</t>
  </si>
  <si>
    <t>zasklení ploché vč. rámu a otvírky – dodávka</t>
  </si>
  <si>
    <t>10.7</t>
  </si>
  <si>
    <t>zasklení zakřivené vč. rámu – dodávka</t>
  </si>
  <si>
    <t>10.8</t>
  </si>
  <si>
    <t>dveře do vrátnice, bílé, opatřené soklem z plech RAL dle architekta, umistění v SDK stěně tl. 125Mm</t>
  </si>
  <si>
    <t>10.9</t>
  </si>
  <si>
    <t>vybavení vrátnice dle výkresové dokumentace – viz rozkreslení E.06</t>
  </si>
  <si>
    <t>10.10</t>
  </si>
  <si>
    <t>Ostatní</t>
  </si>
  <si>
    <t>11.1</t>
  </si>
  <si>
    <t>dodávka a montáž – nerezové zábradlí, ohýbané, kotvené do truhlářského výrobku přisazeného k rampě</t>
  </si>
  <si>
    <t>11.2</t>
  </si>
  <si>
    <t>dodávka a montáž – nerezové zábradlí, rovné při stěně, kotvené do zděné konstrukce</t>
  </si>
  <si>
    <t>11.3</t>
  </si>
  <si>
    <t>oprava a nátěru mříže do suterénu, RAL 7024</t>
  </si>
  <si>
    <t>Doplňkový program pro handicapované:</t>
  </si>
  <si>
    <t>11.4</t>
  </si>
  <si>
    <t>komplet: zásobník na mýdlo a zásobník na papírové ubrousky (kapacitně identické se stávajícími)</t>
  </si>
  <si>
    <t>11.5</t>
  </si>
  <si>
    <t>zásobník na toaletní papír - kapacitně identický se stávajícím</t>
  </si>
  <si>
    <t>11.6</t>
  </si>
  <si>
    <t>madlo nerezové, sklopné, dle požadavku norem na vybavení příslušného sociálního zařízení</t>
  </si>
  <si>
    <t>11.7</t>
  </si>
  <si>
    <t>madlo nerezové pravé při umyvadle, dle požadavku norem na vybavení příslušného sociálního zařízení</t>
  </si>
  <si>
    <t>11.8</t>
  </si>
  <si>
    <t>zámečnické práce – spolupráce na úpravě stávajících dveří na toaletu / přeplátování plechem ze strany WC, ze strany vestibulu, spolupráce při osazení pohledových plechů a lepení skla ze strany vestibulu</t>
  </si>
  <si>
    <t>Zařízení staveniště a VRN</t>
  </si>
  <si>
    <t>12.1</t>
  </si>
  <si>
    <t>Etapizované zařízení staveniště, odsouhlaseného harmonogramu zakázky, s průběžným opatřením proti prašnosti a oaptřením proti přístupu cizích osob na staveniště</t>
  </si>
  <si>
    <t>Doprava a přesuny hmot</t>
  </si>
  <si>
    <t>Likvidace odpadu</t>
  </si>
  <si>
    <t>Úklid průběžný</t>
  </si>
  <si>
    <t>CELKEM</t>
  </si>
  <si>
    <t>Poznámka</t>
  </si>
  <si>
    <t>…</t>
  </si>
  <si>
    <t>2.1 VÝKAZ VÝMĚR silnoproudá a slaboproudá elektroinstalace</t>
  </si>
  <si>
    <t>Elektro silnoproudé a slaboproudé instalace</t>
  </si>
  <si>
    <t>demontáže a opětovné montáže stávajícího vybavení, montáže nového vybavení</t>
  </si>
  <si>
    <t>recepce – odpojení, demontáže a opětovná montáž a zprovoznění:
1 - ovladač teleskop.dveří ASSA ABLOY
2 - nouzové světlo (H2)
3 - spínač ventilace (recepce)
4 - spínač vytápění (recepce)
5 - systémový spínač ovládání výtahu k přemístění
6 - spínač "odtahu požárního ventilátoru" k přemístění
7 - přemístění kbeláže pro VZT jednotku a ventilátor umístěná nad SDK
8 - přemístění a zapojení kamerového systému
9 - přemístění a zapojení telefonní ústředny</t>
  </si>
  <si>
    <t>demontáže stávající povrchové elektroinstalace
a instalace v SDK předstěnách:
1 – demontáže koncových prvků elektro
2 – demontáže stávajících rozvodů: svítidla, kamera</t>
  </si>
  <si>
    <t>instalované prvky a jejich počty</t>
  </si>
  <si>
    <t>MULTIMEDIÁLNÍ DISPLAY:
Úhlopříčka: 43" (108 cm)
Rozlišení: Full HD 1920x1080 bodů
Typ panelu: VA Panel/D-LED
Jas: 350 cd/m²
Konstastní poměr: 3,000:1
Poměr obrazu: 16:9                                   
Odezva: 6.5 ms                            
Pozorovací úhel: 178°                         
Šířka rámečku: 11,9 mm nahoře, 14,9 mm dole
Rozměry (šxvxh): 969x560x61 mm
Hmotnost (čístá): 8,7 kg
Spotřeba: 135 W</t>
  </si>
  <si>
    <t>PŘEHRÁVAČ
Přehrávač multimediálního obsahu v rozlišení 1080p60. Přehrává MPEG-1, MPEG-2, WMV, H.264, BMP, JPG, PNG, HTML5. Uložiště dat SD karta - díky absenci pohyblivých částí je vhodný pro provoz 24/7. Součástí dodávky SW pro správu obsahu BrightAuthor. Výstup VGA, HDMI, 3,5mm audio, dále LAN,GPIO, RS-232, USB</t>
  </si>
  <si>
    <r>
      <rPr>
        <sz val="10"/>
        <rFont val="Arial"/>
        <family val="1"/>
        <charset val="238"/>
      </rPr>
      <t xml:space="preserve">DRŽÁK
</t>
    </r>
    <r>
      <rPr>
        <sz val="10"/>
        <color indexed="8"/>
        <rFont val="Arial"/>
        <family val="1"/>
        <charset val="1"/>
      </rPr>
      <t>Držák Pull-Out pro videostěny 37-63" - Výsuvný nástěnný držák pro displeje 37"-63". Vhodný pro videostěny. Nosnost 68 kg. Vysunutí 178 nebo 272 mm.</t>
    </r>
  </si>
  <si>
    <r>
      <rPr>
        <sz val="10"/>
        <rFont val="Arial"/>
        <family val="1"/>
        <charset val="238"/>
      </rPr>
      <t xml:space="preserve">MULTIMEDIÁLNÍ KIOSEK
Profesionální dotykový kiosek, full HD, LCD monitor </t>
    </r>
    <r>
      <rPr>
        <sz val="10"/>
        <color indexed="48"/>
        <rFont val="Arial"/>
        <family val="1"/>
        <charset val="238"/>
      </rPr>
      <t xml:space="preserve">22" </t>
    </r>
    <r>
      <rPr>
        <sz val="10"/>
        <color indexed="8"/>
        <rFont val="Arial"/>
        <family val="1"/>
        <charset val="238"/>
      </rPr>
      <t>se základními funkcemi pro Digital Signage, jas min. 350cd/m2, kontrast min. 5,000:1, rozlišení 1920x1080 pxl, včetně Přehrávač multimediálního obsahu v rozlišení 1080p60. Přehrává MPEG-1, MPEG-2, WMV, H.264, BMP, JPG, PNG, HTML5. Uložiště dat SD karta - díky absenci pohyblivých částí je vhodný pro provoz 24/7. Součástí dodávky SW pro správu obsahu BrightAuthor. Výstup VGA, HDMI, 3,5mm audio, dále LAN,GPIO, RS-232, USB</t>
    </r>
  </si>
  <si>
    <t>Kotevní mechanismus pro zavěšení kiosku na stěnu</t>
  </si>
  <si>
    <t>Montážní práce a oživení instalovaných sestav monitorů a přehrávačů</t>
  </si>
  <si>
    <t>Zprovoznění kiosku</t>
  </si>
  <si>
    <t>SWITCH 24 port</t>
  </si>
  <si>
    <t>VELKÉ SVÍTIDLO STROPNI (inst.v. 70mm, Ø.650mm, rámeček hliník bílá, zdroj: 4 x 24W + 2 x 24W,  T5 + 2G11, kryt polykarbonát. Světelný tok 10600 lm, včetně světelných zdrojů</t>
  </si>
  <si>
    <t>VELKÉ SVÍTIDLO STROPNÍ (inst.v. 70mm, Ø.650mm, rámeček hliník bílá, zdroj: 4 x 24W + 2 x 24W,  T5 + 2G11, kryt polykarbonát. Světelný tok 10600 lm, včetně světelných zdrojů</t>
  </si>
  <si>
    <t>MALÉ SVÍTIDLO PŘISAZENÉ (inst.v. 26mm, Ø.145mm, rámeček hliník bílá, zdroj: 1 x 12W LED, 230V, kryt polykarbonát. Světelný tok 960lm)</t>
  </si>
  <si>
    <t>MALÉ SVÍTIDLO PŘISAZENÉ (inst.v. 26mm, Ø.145mm, rámeček hliník bílá, zdroj: 1 x 12W LED, 230V, kryt polykarbonát. Světelný tok 960lm), umístěno v recepci</t>
  </si>
  <si>
    <t>NÁSTĚNNÉ SVÍTIDLO KRUHOVÉ S OPÁL.KRYTEM (IP44)</t>
  </si>
  <si>
    <t>STÁVAJÍCÍ VIDEO-ÚSTŘEDNA YOKO-RYK-9238</t>
  </si>
  <si>
    <t>ANALOGOVÁ KAMERA interiér nástropní</t>
  </si>
  <si>
    <t>ANALOGOVÁ KAMERA exteriér nástěnná, v. 3,5m nad chodníkem</t>
  </si>
  <si>
    <t>LED MONITOR RECEPCE 19“, černý, 12000000:1, 250cd/m2, 5ms, 1280x1024, DVI</t>
  </si>
  <si>
    <t>nástěnný držák</t>
  </si>
  <si>
    <t>PRODLUŽOVACÍ KABEL, 6 el. zásuvek + vypínač (umístěno v nábytkovém žlabu pod deskou stolu s nábytk.průchodkou)</t>
  </si>
  <si>
    <t>koncové prvky v ANTRACITOVÉM PROVEDENÍ – vystrojení vrátnice spínači a zásuvkami: zásuvka čtyřrámeček 2x, zásuvka dvourámeček nástěnná 2x, zásuvka dvourámeček 26x, spínač sériový 4x, zásuvka 4x LAN čtyřrámeček 1x</t>
  </si>
  <si>
    <t>ZÁMĚNA stávajících koncových spínačů a zásuvek elektro, které budou zachovány, za ANTRACITOVÉ PROVEDENÍ (2.25-2.27)</t>
  </si>
  <si>
    <t>zásuvka jednoduchá</t>
  </si>
  <si>
    <t>2.26</t>
  </si>
  <si>
    <t>spínač jednoduchý</t>
  </si>
  <si>
    <t>2.27</t>
  </si>
  <si>
    <t>spínač / zvonek (dveře do zázemí lékárny)</t>
  </si>
  <si>
    <t>2.28</t>
  </si>
  <si>
    <t>STÁVAJÍCÍ TELEFONNÍ ÚSTŘEDNA Alcatel – přenesení, oživení</t>
  </si>
  <si>
    <t>2.29</t>
  </si>
  <si>
    <t>ZVLÁŠTNÍ ELE.OKRUH PRO ZÁTĚŽ typu rychlovarná konvice</t>
  </si>
  <si>
    <t>2.30</t>
  </si>
  <si>
    <t>PŘÍPOJENÍ KLIMATIZACE ( VZT JEDNOTKA VNITŘNÍ + VENKOVNÍ)</t>
  </si>
  <si>
    <t>2.31</t>
  </si>
  <si>
    <t>ÚSTŘEDNA EPS</t>
  </si>
  <si>
    <t>2.32</t>
  </si>
  <si>
    <t>SIRÉNA EPS</t>
  </si>
  <si>
    <t>2.33</t>
  </si>
  <si>
    <t>KLÁVESNICE EPS</t>
  </si>
  <si>
    <t>2.34</t>
  </si>
  <si>
    <t>OPTICKO KOUŘOVÉ ČIDLO v prostoru nad SDK</t>
  </si>
  <si>
    <t>2.35</t>
  </si>
  <si>
    <t>SIGNALIZACE - TLAČÍTKO HANDICAPOVANÝ (spuštění)</t>
  </si>
  <si>
    <t>2.36</t>
  </si>
  <si>
    <t>SIGNALIZACE - OZNÁMENÍ ŽÁDOSTI O POMOC HANDICAPOVANÝ</t>
  </si>
  <si>
    <t>2.37</t>
  </si>
  <si>
    <t xml:space="preserve">Dodávka a instalace kompatibilní dotykové klávesnice pro stávající celoobjektový docházkový systém DUHA SYSTEMS, celoskleněný rámeček bez </t>
  </si>
  <si>
    <t>2.38</t>
  </si>
  <si>
    <t>Montážní práce a oživení instalací</t>
  </si>
  <si>
    <t>2.39</t>
  </si>
  <si>
    <t>Doprava ostatního materiálu</t>
  </si>
  <si>
    <t>2.40</t>
  </si>
  <si>
    <t>Stavební přípomoci</t>
  </si>
  <si>
    <t>ostatní instalační materiál</t>
  </si>
  <si>
    <t>PROPOJ ∅40 - pospojování revizních dvířek</t>
  </si>
  <si>
    <t>b.m.</t>
  </si>
  <si>
    <t>2.42</t>
  </si>
  <si>
    <t>CHRÁNIČKY KABELŮ - uvádět v b.m. příslušného typu kabelu</t>
  </si>
  <si>
    <t>2.43</t>
  </si>
  <si>
    <t>nouzová svítidla s integrovanou baterií, požadov.doba svícení min. 1 hodina</t>
  </si>
  <si>
    <t>2.44</t>
  </si>
  <si>
    <t>Světelná tabulka směru úniku</t>
  </si>
  <si>
    <t>2.45</t>
  </si>
  <si>
    <t>Nouzové osvětlení vrátnice</t>
  </si>
  <si>
    <t>2.46</t>
  </si>
  <si>
    <t>Světelná tabulka směru úniku s praporkem</t>
  </si>
  <si>
    <t>2.47</t>
  </si>
  <si>
    <t>výkaz kabeláže</t>
  </si>
  <si>
    <t>2.48</t>
  </si>
  <si>
    <t>HDMI 1,5m (ks): 5+6</t>
  </si>
  <si>
    <t>2.49</t>
  </si>
  <si>
    <t>HDMI 3,0m (ks): 1+1</t>
  </si>
  <si>
    <t>2.50</t>
  </si>
  <si>
    <t>CHKE-R: 3 x 2,5 (m): 39+57+13+15</t>
  </si>
  <si>
    <t>2.51</t>
  </si>
  <si>
    <t>CAT6 (m): 96+180</t>
  </si>
  <si>
    <t>2.52</t>
  </si>
  <si>
    <t>CHKE-V 5 x 1,5 (m):  23+10+10+40</t>
  </si>
  <si>
    <t>2.53</t>
  </si>
  <si>
    <t>COAX (m): 18+10+10</t>
  </si>
  <si>
    <t>2.54</t>
  </si>
  <si>
    <t>FTP (m): 36+36+20+20</t>
  </si>
  <si>
    <t>2.55</t>
  </si>
  <si>
    <t>J-Y(st)Y 1x2x0.8 (m): 18</t>
  </si>
  <si>
    <t>2.56</t>
  </si>
  <si>
    <t>montážní práce</t>
  </si>
  <si>
    <t>2.57</t>
  </si>
  <si>
    <t>2.58</t>
  </si>
  <si>
    <t>rozšíření stávajícího rozvaděče (silnoproud)</t>
  </si>
  <si>
    <t>2.59</t>
  </si>
  <si>
    <t>jistič 25A/B/3</t>
  </si>
  <si>
    <t>2.60</t>
  </si>
  <si>
    <t>jistič 16A/B/1</t>
  </si>
  <si>
    <t>2.61</t>
  </si>
  <si>
    <t>jistič 10A/B/1</t>
  </si>
  <si>
    <t>2.62</t>
  </si>
  <si>
    <t>jistič 16A/B/3</t>
  </si>
  <si>
    <t>2.63</t>
  </si>
  <si>
    <t>PROUDOVÝ CHRÁNIČ</t>
  </si>
  <si>
    <t>2.64</t>
  </si>
  <si>
    <t>SPOJOVACÍ, PODRUŽNÍ MATERIÁL ROZVADĚČ+INTEGRACE DO STÁVAJÍCÍHO</t>
  </si>
  <si>
    <t>2.65</t>
  </si>
  <si>
    <t>2.66</t>
  </si>
  <si>
    <t>2.67</t>
  </si>
  <si>
    <t>měření a zkoušky, projekční práce</t>
  </si>
  <si>
    <t>2.68</t>
  </si>
  <si>
    <t>zapojení zařízení a revize elektrického obvodu</t>
  </si>
  <si>
    <t>2.69</t>
  </si>
  <si>
    <t>měření nouzového osvětlení</t>
  </si>
  <si>
    <t>2.70</t>
  </si>
  <si>
    <t>měření umělého osvětlení na pracovišti (recepce)</t>
  </si>
  <si>
    <t>2.71</t>
  </si>
  <si>
    <t>dokumentace skutečného provedení</t>
  </si>
  <si>
    <t>2.2 VÝKAZ VÝMĚR instalace klimatizace</t>
  </si>
  <si>
    <t>Zařízení č.1 – CHLAZENÍ VYBRANÝCH MÍSTNOSTÍ</t>
  </si>
  <si>
    <t>materiál (Kč)</t>
  </si>
  <si>
    <t>materiál celkem (Kč)</t>
  </si>
  <si>
    <t>montáž (Kč)</t>
  </si>
  <si>
    <t>montáž celkem (Kč)</t>
  </si>
  <si>
    <t>cena celkem (Kč)</t>
  </si>
  <si>
    <t>Split systém</t>
  </si>
  <si>
    <t>Venkovní kondenzační jednotka Split systému Qchl= 7,5 kW / Qtop=8,3 kW - el.příkon  Pel (chl/top) = 2,07/2,3kW, Proud I (chl/top =9,1/10,3A napětí 230V, doporučené jištění 25A, EER chlazení =3,11, COP (top)= 3,21 Energetická třída chl/tp = A++/A, akustický tlak (1,5) venkovní dB(A) = 52,rozměry ŠxVxH venkovní 950x834x330, hmostnost venkovní 57kg, chladivo R410A, Průtok vzduchu venkovní 3480m3/h</t>
  </si>
  <si>
    <t>vnitřní kanálová jednotka Split systému Qchl= 7,5 kW / Qtop=8,3 kW - akustický tlak (1,5m) vnitřní dB(A) =35/34/32 ,rozměry ŠxVxH vnitřní 900x270x700,  hmostnost vnitřní 25kg, chladivo R410A, odvlhčení 2,5l/hod,  Průtok vzduchu vnitřní 1080/990/870 m3/h, Pext= 150Pa</t>
  </si>
  <si>
    <t>čerpadlo kondenzátu</t>
  </si>
  <si>
    <t>měděné propojovací potrubí s tepelnou izoilací</t>
  </si>
  <si>
    <t>stíněný komunikační kabel</t>
  </si>
  <si>
    <t>konzola pod kondenzační jednotku</t>
  </si>
  <si>
    <t>Krbová mřížka</t>
  </si>
  <si>
    <t>Krbová mřížka 170x490 odstín RAL dle požadavků architekta</t>
  </si>
  <si>
    <t>Sací mřížka</t>
  </si>
  <si>
    <t>1500x200mm odstím RAL del požadavků architekta, provedena identicky s krbovou mřížkou</t>
  </si>
  <si>
    <t>"'IZOLACE POTRUBÍ DESKOU Z PE´S POLEPEM“</t>
  </si>
  <si>
    <t xml:space="preserve">tl. 10mm </t>
  </si>
  <si>
    <t>PROTIPOŽ.IZOLACE POTRUBÍ DLE OZNAČENÍ NA VÝKRESU:
IZOLACE DESKOU Z MIN.PLSTI 1x POLEP. AL FOLIÍ</t>
  </si>
  <si>
    <t>tl. 60 mm odolnost 30 min</t>
  </si>
  <si>
    <t>ČTYŘHRANNÉ POTRUBÍ SKUPINY I. - MATERIÁL POZINKOVANÝ PLECH</t>
  </si>
  <si>
    <t xml:space="preserve"> do obvodu 1050 20% tvarovek</t>
  </si>
  <si>
    <t xml:space="preserve"> do obvodu 1500 20% tvarovek</t>
  </si>
  <si>
    <t xml:space="preserve"> do obvodu 2630 50% tvarovek</t>
  </si>
  <si>
    <t>Zařízení č.1 - celkem</t>
  </si>
  <si>
    <t>Lešení</t>
  </si>
  <si>
    <t>LEŠENÍ LEHKÉ, POMOCNÉ O VÝŠCE LEŠEŇOVÉ PODLAHY</t>
  </si>
  <si>
    <t>přes 1,2 do 1,90 m</t>
  </si>
  <si>
    <t>Lešení - celkem</t>
  </si>
  <si>
    <t>Montážní, spojovací a těsnící materiál</t>
  </si>
  <si>
    <t>ZÁVĚSNÉ LIŠTY, ZÁVITOVÉ TYČE,ZÁVĚSY,</t>
  </si>
  <si>
    <t>KRUHOVÉ ZÁVĚSY,HMOŽDINKY</t>
  </si>
  <si>
    <t>SPOJOVACÍ MATERIÁL</t>
  </si>
  <si>
    <t>TĚSNÍCÍ MATERIÁL</t>
  </si>
  <si>
    <t>KPL</t>
  </si>
  <si>
    <t>Montážní, spojovací a těsnící materiál - celkem</t>
  </si>
  <si>
    <t>Hodinové zúčtovací sazby</t>
  </si>
  <si>
    <t>HODINOVÉ ZÚČTOVACÍ SAZBY-</t>
  </si>
  <si>
    <t>PŘÍPRAVA KE KOMPLEXNÍMU</t>
  </si>
  <si>
    <t>VYZKOUŠENÍ,OŽIVENÍ A</t>
  </si>
  <si>
    <t>VYREGULOVÁNÍ ZAŘÍZENÍ</t>
  </si>
  <si>
    <t>hod.</t>
  </si>
  <si>
    <t>Hodinové zúčtovací sazby - celkem</t>
  </si>
  <si>
    <t>REKAPITULACE</t>
  </si>
  <si>
    <t>(Kč)</t>
  </si>
  <si>
    <t>Název</t>
  </si>
  <si>
    <t>Hodnota A</t>
  </si>
  <si>
    <t>Hodnota B</t>
  </si>
  <si>
    <t>Hodnota C</t>
  </si>
  <si>
    <t>Základní náklady</t>
  </si>
  <si>
    <t>Zařízení: Dodávka, Montáž</t>
  </si>
  <si>
    <t>Nátěry</t>
  </si>
  <si>
    <t>Vzduchotechnická zařízení celkem</t>
  </si>
  <si>
    <t>Dodávka celkem, Montážní náklady</t>
  </si>
  <si>
    <t>Hodinové zůčtovací sazby</t>
  </si>
  <si>
    <t>Montáž celkem</t>
  </si>
  <si>
    <t>Izolace tepelné</t>
  </si>
  <si>
    <t>Izolace protipožární</t>
  </si>
  <si>
    <t>Izolace protihlukové</t>
  </si>
  <si>
    <t>Základní náklady celkem</t>
  </si>
  <si>
    <t>Vedlejší náklady</t>
  </si>
  <si>
    <t>GZS 0,00% z montážních nákladů, lešení a izolací</t>
  </si>
  <si>
    <t>Provozní vlivy 0,00% z montážních nákladů</t>
  </si>
  <si>
    <t>Vedlejší náklady celkem</t>
  </si>
  <si>
    <t>Provozní náklady - Komplexní zkoušky 0,00% z montáže zařízení</t>
  </si>
  <si>
    <t>Kompletační činnost</t>
  </si>
  <si>
    <t>Náklady celkem</t>
  </si>
  <si>
    <t>Roční nárůst cen 0,00%</t>
  </si>
  <si>
    <t>Součty odstavců</t>
  </si>
  <si>
    <t>Materiál</t>
  </si>
  <si>
    <t>Montáž</t>
  </si>
  <si>
    <t>Hmotnost
[kg]</t>
  </si>
  <si>
    <t>Zařízení č.1 - Chlazení vybraných místností</t>
  </si>
  <si>
    <t>Seznam výrobců</t>
  </si>
  <si>
    <t>Ventilátory – obevné</t>
  </si>
  <si>
    <t>Izolace - obecné</t>
  </si>
  <si>
    <t>Lešení, hodinové zůčtovací sazby-obecně</t>
  </si>
  <si>
    <t>Materiál montážní, spojovací - obecně</t>
  </si>
  <si>
    <t>Potrubí čtyřhranné - obecné</t>
  </si>
  <si>
    <t>Hodnota</t>
  </si>
  <si>
    <t>Nadpis rekapitulace</t>
  </si>
  <si>
    <t>Seznam prací a dodávek vzduchotechnických zařízení</t>
  </si>
  <si>
    <t>Akce</t>
  </si>
  <si>
    <t>MĚSTSKÁ POLIKLINIKA PRAHA</t>
  </si>
  <si>
    <t>Projekt</t>
  </si>
  <si>
    <t>D.1.4c  ZAŘÍZENÍ VZDUCHOTECHNIKY</t>
  </si>
  <si>
    <t>Investor</t>
  </si>
  <si>
    <t>Z. č.</t>
  </si>
  <si>
    <t>212</t>
  </si>
  <si>
    <t>A. č.</t>
  </si>
  <si>
    <t>215-V-102</t>
  </si>
  <si>
    <t>Smlouva</t>
  </si>
  <si>
    <t>Vypracoval</t>
  </si>
  <si>
    <t>Ing.Kubík</t>
  </si>
  <si>
    <t>Kontroloval</t>
  </si>
  <si>
    <t>Datum</t>
  </si>
  <si>
    <t>16.05.2017</t>
  </si>
  <si>
    <t>Zpracovatel</t>
  </si>
  <si>
    <t>Ing. Bronislav Kubík Zámoraví 599, Napajedla 76361 IČ: 76424073 DIČ:CZ7507215309</t>
  </si>
  <si>
    <t>CÚ</t>
  </si>
  <si>
    <t>Uvedené ceny jsou v Kč a nezahrnují DPH, pokud to není uvedeno.</t>
  </si>
  <si>
    <t>Doprava %</t>
  </si>
  <si>
    <t>doporučené hodnoty:</t>
  </si>
  <si>
    <t>Cena přesunu 1 kg</t>
  </si>
  <si>
    <t>PPV %</t>
  </si>
  <si>
    <t>Zednické výpomoci %</t>
  </si>
  <si>
    <t>Komplexní zkoušky %</t>
  </si>
  <si>
    <t>GZS %</t>
  </si>
  <si>
    <t>Provozní vlivy %</t>
  </si>
  <si>
    <t>Kompletační činnost - a</t>
  </si>
  <si>
    <t>Kompletační činnost - b</t>
  </si>
  <si>
    <t>Kompletační činnost - k1</t>
  </si>
  <si>
    <t>Kompletační činnost - k2</t>
  </si>
  <si>
    <t>Roční nárůst cen 1</t>
  </si>
  <si>
    <t>Roční nárůst cen 2</t>
  </si>
  <si>
    <t>1. sazba DPH %
- i pro přirážky rekapitulace</t>
  </si>
  <si>
    <t>21</t>
  </si>
  <si>
    <t>3.1 HARMONOGRAM PROJEKTU</t>
  </si>
  <si>
    <t>A.</t>
  </si>
  <si>
    <t>PŘÍPRAVNÁ FÁZE</t>
  </si>
  <si>
    <t>KD</t>
  </si>
  <si>
    <t>Příprava zakázky</t>
  </si>
  <si>
    <t>Zaměření skutečného stavu, zahájení zpracování dílčích dokuemntací, vzorkování</t>
  </si>
  <si>
    <t>Objednání materiílu a dodávek</t>
  </si>
  <si>
    <t>B.</t>
  </si>
  <si>
    <t>REALIZAČNÍ FÁZE</t>
  </si>
  <si>
    <t>Demontáže</t>
  </si>
  <si>
    <t>Demontážní a bourací práce, nakládka a likvidace odpadu</t>
  </si>
  <si>
    <t>Výstavba</t>
  </si>
  <si>
    <t>Zapravení konstrukcí po demontážích, zhotovení instalačních drážek</t>
  </si>
  <si>
    <t>Datová kabeláž - hrubé rozvody</t>
  </si>
  <si>
    <t>SDK příčky a podhledy / truhlářská příprava pod skleněné obklady - rastrování</t>
  </si>
  <si>
    <t>ZTI - hrubé rozvody</t>
  </si>
  <si>
    <t>ELEKTRO - hrubé rozvody, úprava světelných okruhů, úprava rozvaděče</t>
  </si>
  <si>
    <t>VZT - hrubé rozvody, úprava stávajícího potrubí</t>
  </si>
  <si>
    <t>EPS, MR, ACS, MaR - hrubé rozvody, úprava stávajících okruhů</t>
  </si>
  <si>
    <t>SDK příčky – zaklápění, příprava pro obklady sklem</t>
  </si>
  <si>
    <t>Podhledy - nástřik stropní konstrukce, montáž rastru, montáž desek</t>
  </si>
  <si>
    <t>Malby - základní penetrační nátěr</t>
  </si>
  <si>
    <t>Malby - finální nátěr</t>
  </si>
  <si>
    <t>Podlahy - příprava povrchu, nivelace, broušení, penetrace</t>
  </si>
  <si>
    <t>Podlahy – úprava teracca, doplnění soklů, práce související s podlahou</t>
  </si>
  <si>
    <t>Truhlářské výrobky I – montáž hurbých konstrukcí</t>
  </si>
  <si>
    <t>Skleněné příčky - montáž</t>
  </si>
  <si>
    <t>ZTI, VZT, ELEKTRO, EPS, MR, ACS, MaR - kompletace, osazování koncových prvků</t>
  </si>
  <si>
    <t>Datová kabeláž - kompletace, zapojení obrazovek, kamer, zprovoznění info systému</t>
  </si>
  <si>
    <t>Truhlářské výrobky II / Zámečnické výrobky (výkryty, apod.) - montáž</t>
  </si>
  <si>
    <t>Závěrečná měření, zkoušky, testy</t>
  </si>
  <si>
    <t>Finální úklid před předáním stavby</t>
  </si>
  <si>
    <t>C.</t>
  </si>
  <si>
    <t>DOKONČOVACÍ FÁZE</t>
  </si>
  <si>
    <t>Předání díla investorovi</t>
  </si>
  <si>
    <t>Odstranění drobných VaN</t>
  </si>
  <si>
    <t>KD – pravidělný kontrolní den</t>
  </si>
  <si>
    <t>Doprava % z dodávky zařízení</t>
  </si>
  <si>
    <r>
      <t xml:space="preserve">Přesun j.c./kg: Cena, </t>
    </r>
    <r>
      <rPr>
        <b/>
        <sz val="9"/>
        <color indexed="8"/>
        <rFont val="Arial"/>
        <family val="2"/>
        <charset val="1"/>
      </rPr>
      <t>Hmotnost (kg)</t>
    </r>
  </si>
  <si>
    <t>PPV % z montáže a nátěrů zařízení</t>
  </si>
  <si>
    <t>Zednické výpomoci % z montáže a nátěrů zařízení</t>
  </si>
  <si>
    <t>0</t>
  </si>
  <si>
    <t>0.60</t>
  </si>
  <si>
    <t>D+45</t>
  </si>
  <si>
    <t>D+52</t>
  </si>
  <si>
    <t>D+59</t>
  </si>
  <si>
    <t>D+66</t>
  </si>
  <si>
    <t>D+73</t>
  </si>
  <si>
    <t>D+80</t>
  </si>
  <si>
    <t>D+87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</si>
</sst>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Kč-405];\-#,##0.00\ [$Kč-405]"/>
    <numFmt numFmtId="165" formatCode="0.00\ %"/>
    <numFmt numFmtId="166" formatCode="_-* #,##0.00\ [$Kč-405]_-;\-* #,##0.00\ [$Kč-405]_-;_-* \-??\ [$Kč-405]_-;_-@_-"/>
  </numFmts>
  <fonts count="53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1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Narrow"/>
      <family val="2"/>
      <charset val="238"/>
    </font>
    <font>
      <sz val="10"/>
      <name val="Arial"/>
      <family val="1"/>
      <charset val="238"/>
    </font>
    <font>
      <sz val="10"/>
      <name val="Arial"/>
      <family val="1"/>
      <charset val="1"/>
    </font>
    <font>
      <sz val="10"/>
      <color indexed="8"/>
      <name val="Arial"/>
      <family val="1"/>
      <charset val="1"/>
    </font>
    <font>
      <sz val="10"/>
      <color indexed="48"/>
      <name val="Arial"/>
      <family val="1"/>
      <charset val="238"/>
    </font>
    <font>
      <sz val="10"/>
      <color indexed="8"/>
      <name val="Arial"/>
      <family val="1"/>
      <charset val="238"/>
    </font>
    <font>
      <sz val="10"/>
      <color indexed="12"/>
      <name val="Arial"/>
      <family val="2"/>
      <charset val="238"/>
    </font>
    <font>
      <i/>
      <sz val="10"/>
      <color indexed="55"/>
      <name val="Arial"/>
      <family val="2"/>
      <charset val="238"/>
    </font>
    <font>
      <sz val="10"/>
      <color indexed="55"/>
      <name val="Arial"/>
      <family val="2"/>
      <charset val="238"/>
    </font>
    <font>
      <sz val="10"/>
      <color indexed="24"/>
      <name val="Arial"/>
      <family val="2"/>
      <charset val="238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1"/>
      <color indexed="8"/>
      <name val="Arial"/>
      <family val="2"/>
      <charset val="1"/>
    </font>
    <font>
      <i/>
      <sz val="10"/>
      <color indexed="55"/>
      <name val="Arial"/>
      <family val="2"/>
      <charset val="1"/>
    </font>
    <font>
      <sz val="10"/>
      <color indexed="55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24"/>
      <name val="Arial"/>
      <family val="2"/>
      <charset val="1"/>
    </font>
    <font>
      <sz val="9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i/>
      <sz val="10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b/>
      <i/>
      <sz val="9"/>
      <name val="Arial"/>
      <family val="2"/>
      <charset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  <charset val="1"/>
    </font>
    <font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4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8"/>
      </patternFill>
    </fill>
    <fill>
      <patternFill patternType="solid">
        <fgColor indexed="50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27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16" fillId="0" borderId="0" xfId="0" applyFont="1"/>
    <xf numFmtId="0" fontId="16" fillId="0" borderId="2" xfId="0" applyFont="1" applyBorder="1" applyAlignment="1"/>
    <xf numFmtId="0" fontId="0" fillId="0" borderId="0" xfId="0" applyFont="1" applyAlignment="1">
      <alignment horizontal="center"/>
    </xf>
    <xf numFmtId="164" fontId="14" fillId="0" borderId="3" xfId="0" applyNumberFormat="1" applyFont="1" applyBorder="1" applyAlignment="1"/>
    <xf numFmtId="0" fontId="0" fillId="0" borderId="0" xfId="0" applyBorder="1"/>
    <xf numFmtId="0" fontId="0" fillId="0" borderId="0" xfId="0" applyFont="1" applyBorder="1"/>
    <xf numFmtId="4" fontId="0" fillId="0" borderId="0" xfId="0" applyNumberFormat="1" applyFont="1" applyBorder="1" applyAlignment="1">
      <alignment horizontal="right"/>
    </xf>
    <xf numFmtId="39" fontId="0" fillId="0" borderId="0" xfId="0" applyNumberFormat="1"/>
    <xf numFmtId="39" fontId="16" fillId="0" borderId="0" xfId="0" applyNumberFormat="1" applyFont="1"/>
    <xf numFmtId="0" fontId="0" fillId="0" borderId="4" xfId="0" applyFont="1" applyBorder="1"/>
    <xf numFmtId="39" fontId="0" fillId="0" borderId="4" xfId="0" applyNumberFormat="1" applyFont="1" applyBorder="1"/>
    <xf numFmtId="0" fontId="0" fillId="0" borderId="4" xfId="0" applyFont="1" applyBorder="1" applyAlignment="1">
      <alignment wrapText="1"/>
    </xf>
    <xf numFmtId="39" fontId="13" fillId="0" borderId="0" xfId="0" applyNumberFormat="1" applyFont="1" applyBorder="1"/>
    <xf numFmtId="0" fontId="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0" fillId="0" borderId="4" xfId="0" applyFont="1" applyFill="1" applyBorder="1"/>
    <xf numFmtId="0" fontId="0" fillId="0" borderId="0" xfId="0" applyFill="1"/>
    <xf numFmtId="0" fontId="0" fillId="0" borderId="4" xfId="0" applyFill="1" applyBorder="1"/>
    <xf numFmtId="0" fontId="0" fillId="0" borderId="4" xfId="0" applyFont="1" applyFill="1" applyBorder="1" applyAlignment="1">
      <alignment wrapText="1"/>
    </xf>
    <xf numFmtId="0" fontId="17" fillId="0" borderId="4" xfId="0" applyFont="1" applyBorder="1" applyAlignment="1">
      <alignment wrapText="1"/>
    </xf>
    <xf numFmtId="0" fontId="0" fillId="0" borderId="0" xfId="0" applyFont="1" applyFill="1" applyBorder="1"/>
    <xf numFmtId="4" fontId="0" fillId="0" borderId="0" xfId="0" applyNumberFormat="1" applyFont="1" applyBorder="1"/>
    <xf numFmtId="39" fontId="0" fillId="0" borderId="0" xfId="0" applyNumberFormat="1" applyFont="1" applyBorder="1"/>
    <xf numFmtId="49" fontId="0" fillId="0" borderId="0" xfId="0" applyNumberFormat="1" applyFont="1" applyAlignment="1">
      <alignment horizontal="left"/>
    </xf>
    <xf numFmtId="0" fontId="0" fillId="0" borderId="0" xfId="0" applyFont="1"/>
    <xf numFmtId="4" fontId="0" fillId="0" borderId="4" xfId="0" applyNumberFormat="1" applyFont="1" applyBorder="1"/>
    <xf numFmtId="4" fontId="0" fillId="0" borderId="4" xfId="0" applyNumberFormat="1" applyFont="1" applyFill="1" applyBorder="1"/>
    <xf numFmtId="0" fontId="0" fillId="0" borderId="0" xfId="0" applyFont="1" applyFill="1" applyAlignment="1">
      <alignment horizontal="left"/>
    </xf>
    <xf numFmtId="39" fontId="0" fillId="0" borderId="4" xfId="0" applyNumberFormat="1" applyFont="1" applyFill="1" applyBorder="1"/>
    <xf numFmtId="0" fontId="18" fillId="0" borderId="4" xfId="0" applyFont="1" applyBorder="1" applyAlignment="1">
      <alignment wrapText="1"/>
    </xf>
    <xf numFmtId="0" fontId="19" fillId="0" borderId="0" xfId="0" applyFont="1"/>
    <xf numFmtId="0" fontId="18" fillId="0" borderId="0" xfId="0" applyFont="1" applyFill="1" applyBorder="1"/>
    <xf numFmtId="39" fontId="19" fillId="0" borderId="0" xfId="0" applyNumberFormat="1" applyFont="1"/>
    <xf numFmtId="39" fontId="14" fillId="0" borderId="4" xfId="0" applyNumberFormat="1" applyFont="1" applyBorder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16" fillId="0" borderId="0" xfId="0" applyFont="1" applyFill="1"/>
    <xf numFmtId="2" fontId="16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20" fillId="0" borderId="4" xfId="0" applyFont="1" applyFill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2" fontId="13" fillId="0" borderId="4" xfId="0" applyNumberFormat="1" applyFont="1" applyFill="1" applyBorder="1"/>
    <xf numFmtId="0" fontId="21" fillId="0" borderId="4" xfId="0" applyFont="1" applyFill="1" applyBorder="1" applyAlignment="1">
      <alignment wrapText="1"/>
    </xf>
    <xf numFmtId="2" fontId="0" fillId="0" borderId="4" xfId="0" applyNumberFormat="1" applyFont="1" applyFill="1" applyBorder="1"/>
    <xf numFmtId="0" fontId="0" fillId="0" borderId="0" xfId="0" applyFont="1" applyFill="1" applyAlignment="1">
      <alignment wrapText="1"/>
    </xf>
    <xf numFmtId="0" fontId="22" fillId="0" borderId="4" xfId="0" applyFont="1" applyFill="1" applyBorder="1" applyAlignment="1">
      <alignment wrapText="1"/>
    </xf>
    <xf numFmtId="0" fontId="23" fillId="0" borderId="4" xfId="0" applyFont="1" applyFill="1" applyBorder="1" applyAlignment="1">
      <alignment wrapText="1"/>
    </xf>
    <xf numFmtId="0" fontId="27" fillId="0" borderId="0" xfId="0" applyFont="1" applyFill="1"/>
    <xf numFmtId="0" fontId="28" fillId="0" borderId="0" xfId="0" applyFont="1" applyFill="1"/>
    <xf numFmtId="0" fontId="29" fillId="0" borderId="0" xfId="0" applyFont="1" applyFill="1" applyAlignment="1">
      <alignment horizontal="left"/>
    </xf>
    <xf numFmtId="0" fontId="28" fillId="0" borderId="4" xfId="0" applyFont="1" applyFill="1" applyBorder="1"/>
    <xf numFmtId="4" fontId="28" fillId="0" borderId="4" xfId="0" applyNumberFormat="1" applyFont="1" applyFill="1" applyBorder="1"/>
    <xf numFmtId="0" fontId="19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left"/>
    </xf>
    <xf numFmtId="0" fontId="28" fillId="0" borderId="4" xfId="0" applyFont="1" applyFill="1" applyBorder="1" applyAlignment="1">
      <alignment wrapText="1"/>
    </xf>
    <xf numFmtId="0" fontId="30" fillId="0" borderId="4" xfId="0" applyFont="1" applyFill="1" applyBorder="1"/>
    <xf numFmtId="4" fontId="30" fillId="0" borderId="4" xfId="0" applyNumberFormat="1" applyFont="1" applyFill="1" applyBorder="1"/>
    <xf numFmtId="0" fontId="29" fillId="0" borderId="0" xfId="0" applyFont="1" applyFill="1"/>
    <xf numFmtId="0" fontId="29" fillId="0" borderId="4" xfId="0" applyFont="1" applyFill="1" applyBorder="1"/>
    <xf numFmtId="2" fontId="29" fillId="0" borderId="4" xfId="0" applyNumberFormat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2" fontId="20" fillId="0" borderId="4" xfId="0" applyNumberFormat="1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left"/>
    </xf>
    <xf numFmtId="0" fontId="0" fillId="0" borderId="0" xfId="0" applyFont="1" applyFill="1"/>
    <xf numFmtId="0" fontId="20" fillId="0" borderId="5" xfId="0" applyFont="1" applyFill="1" applyBorder="1"/>
    <xf numFmtId="4" fontId="0" fillId="0" borderId="0" xfId="0" applyNumberFormat="1" applyFont="1" applyFill="1" applyBorder="1"/>
    <xf numFmtId="49" fontId="0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right"/>
    </xf>
    <xf numFmtId="2" fontId="13" fillId="0" borderId="0" xfId="0" applyNumberFormat="1" applyFont="1" applyFill="1" applyBorder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0" fontId="32" fillId="0" borderId="4" xfId="0" applyFont="1" applyFill="1" applyBorder="1"/>
    <xf numFmtId="0" fontId="31" fillId="0" borderId="4" xfId="0" applyFont="1" applyFill="1" applyBorder="1"/>
    <xf numFmtId="4" fontId="31" fillId="0" borderId="4" xfId="0" applyNumberFormat="1" applyFont="1" applyFill="1" applyBorder="1"/>
    <xf numFmtId="2" fontId="31" fillId="0" borderId="4" xfId="0" applyNumberFormat="1" applyFont="1" applyFill="1" applyBorder="1"/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17" fillId="0" borderId="4" xfId="0" applyFont="1" applyFill="1" applyBorder="1" applyAlignment="1">
      <alignment wrapText="1"/>
    </xf>
    <xf numFmtId="0" fontId="17" fillId="0" borderId="4" xfId="0" applyFont="1" applyFill="1" applyBorder="1"/>
    <xf numFmtId="4" fontId="17" fillId="0" borderId="4" xfId="0" applyNumberFormat="1" applyFont="1" applyFill="1" applyBorder="1"/>
    <xf numFmtId="2" fontId="17" fillId="0" borderId="4" xfId="0" applyNumberFormat="1" applyFont="1" applyFill="1" applyBorder="1"/>
    <xf numFmtId="0" fontId="17" fillId="0" borderId="0" xfId="0" applyFont="1" applyFill="1" applyAlignment="1">
      <alignment wrapText="1"/>
    </xf>
    <xf numFmtId="4" fontId="33" fillId="9" borderId="4" xfId="0" applyNumberFormat="1" applyFont="1" applyFill="1" applyBorder="1" applyAlignment="1">
      <alignment horizontal="right"/>
    </xf>
    <xf numFmtId="4" fontId="33" fillId="0" borderId="4" xfId="0" applyNumberFormat="1" applyFont="1" applyFill="1" applyBorder="1" applyAlignment="1">
      <alignment horizontal="right"/>
    </xf>
    <xf numFmtId="49" fontId="33" fillId="9" borderId="4" xfId="0" applyNumberFormat="1" applyFont="1" applyFill="1" applyBorder="1" applyAlignment="1">
      <alignment horizontal="left"/>
    </xf>
    <xf numFmtId="4" fontId="33" fillId="9" borderId="6" xfId="0" applyNumberFormat="1" applyFont="1" applyFill="1" applyBorder="1" applyAlignment="1">
      <alignment horizontal="right"/>
    </xf>
    <xf numFmtId="49" fontId="33" fillId="0" borderId="4" xfId="0" applyNumberFormat="1" applyFont="1" applyFill="1" applyBorder="1" applyAlignment="1">
      <alignment horizontal="left"/>
    </xf>
    <xf numFmtId="0" fontId="33" fillId="9" borderId="4" xfId="0" applyNumberFormat="1" applyFont="1" applyFill="1" applyBorder="1" applyAlignment="1">
      <alignment horizontal="left" wrapText="1"/>
    </xf>
    <xf numFmtId="0" fontId="32" fillId="0" borderId="4" xfId="0" applyFont="1" applyFill="1" applyBorder="1" applyAlignment="1">
      <alignment wrapText="1"/>
    </xf>
    <xf numFmtId="49" fontId="34" fillId="0" borderId="4" xfId="0" applyNumberFormat="1" applyFont="1" applyFill="1" applyBorder="1" applyAlignment="1">
      <alignment horizontal="left"/>
    </xf>
    <xf numFmtId="4" fontId="34" fillId="0" borderId="4" xfId="0" applyNumberFormat="1" applyFont="1" applyFill="1" applyBorder="1" applyAlignment="1">
      <alignment horizontal="right"/>
    </xf>
    <xf numFmtId="0" fontId="35" fillId="0" borderId="0" xfId="0" applyFont="1" applyFill="1"/>
    <xf numFmtId="0" fontId="36" fillId="0" borderId="4" xfId="0" applyFont="1" applyFill="1" applyBorder="1"/>
    <xf numFmtId="49" fontId="37" fillId="0" borderId="4" xfId="0" applyNumberFormat="1" applyFont="1" applyFill="1" applyBorder="1" applyAlignment="1">
      <alignment horizontal="left"/>
    </xf>
    <xf numFmtId="4" fontId="37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left"/>
    </xf>
    <xf numFmtId="0" fontId="33" fillId="0" borderId="4" xfId="0" applyNumberFormat="1" applyFont="1" applyFill="1" applyBorder="1" applyAlignment="1">
      <alignment horizontal="left" wrapText="1"/>
    </xf>
    <xf numFmtId="0" fontId="40" fillId="0" borderId="0" xfId="0" applyFont="1" applyFill="1"/>
    <xf numFmtId="0" fontId="41" fillId="0" borderId="0" xfId="0" applyFont="1" applyFill="1"/>
    <xf numFmtId="0" fontId="41" fillId="0" borderId="0" xfId="0" applyFont="1" applyFill="1" applyAlignment="1">
      <alignment horizontal="left"/>
    </xf>
    <xf numFmtId="0" fontId="42" fillId="0" borderId="4" xfId="0" applyNumberFormat="1" applyFont="1" applyFill="1" applyBorder="1" applyAlignment="1">
      <alignment horizontal="left" wrapText="1"/>
    </xf>
    <xf numFmtId="49" fontId="42" fillId="0" borderId="4" xfId="0" applyNumberFormat="1" applyFont="1" applyFill="1" applyBorder="1" applyAlignment="1">
      <alignment horizontal="left"/>
    </xf>
    <xf numFmtId="4" fontId="42" fillId="0" borderId="4" xfId="0" applyNumberFormat="1" applyFont="1" applyFill="1" applyBorder="1" applyAlignment="1">
      <alignment horizontal="right"/>
    </xf>
    <xf numFmtId="0" fontId="17" fillId="0" borderId="0" xfId="0" applyFont="1" applyFill="1" applyBorder="1"/>
    <xf numFmtId="4" fontId="17" fillId="0" borderId="0" xfId="0" applyNumberFormat="1" applyFont="1" applyFill="1" applyBorder="1"/>
    <xf numFmtId="4" fontId="17" fillId="0" borderId="4" xfId="0" applyNumberFormat="1" applyFont="1" applyFill="1" applyBorder="1" applyAlignment="1">
      <alignment horizontal="right"/>
    </xf>
    <xf numFmtId="49" fontId="43" fillId="0" borderId="4" xfId="0" applyNumberFormat="1" applyFont="1" applyFill="1" applyBorder="1" applyAlignment="1">
      <alignment horizontal="left"/>
    </xf>
    <xf numFmtId="4" fontId="43" fillId="0" borderId="4" xfId="0" applyNumberFormat="1" applyFont="1" applyFill="1" applyBorder="1" applyAlignment="1">
      <alignment horizontal="right"/>
    </xf>
    <xf numFmtId="49" fontId="44" fillId="0" borderId="4" xfId="0" applyNumberFormat="1" applyFont="1" applyFill="1" applyBorder="1" applyAlignment="1">
      <alignment horizontal="left"/>
    </xf>
    <xf numFmtId="4" fontId="44" fillId="0" borderId="4" xfId="0" applyNumberFormat="1" applyFont="1" applyFill="1" applyBorder="1" applyAlignment="1">
      <alignment horizontal="right"/>
    </xf>
    <xf numFmtId="0" fontId="39" fillId="0" borderId="0" xfId="0" applyFont="1" applyFill="1"/>
    <xf numFmtId="49" fontId="42" fillId="0" borderId="4" xfId="0" applyNumberFormat="1" applyFont="1" applyFill="1" applyBorder="1" applyAlignment="1">
      <alignment horizontal="left" wrapText="1"/>
    </xf>
    <xf numFmtId="0" fontId="39" fillId="0" borderId="4" xfId="0" applyFont="1" applyFill="1" applyBorder="1"/>
    <xf numFmtId="4" fontId="39" fillId="0" borderId="4" xfId="0" applyNumberFormat="1" applyFont="1" applyFill="1" applyBorder="1"/>
    <xf numFmtId="0" fontId="45" fillId="0" borderId="0" xfId="0" applyFont="1" applyFill="1"/>
    <xf numFmtId="0" fontId="45" fillId="0" borderId="0" xfId="0" applyFont="1" applyFill="1" applyAlignment="1">
      <alignment horizontal="left"/>
    </xf>
    <xf numFmtId="49" fontId="42" fillId="0" borderId="0" xfId="0" applyNumberFormat="1" applyFont="1" applyFill="1" applyBorder="1" applyAlignment="1">
      <alignment horizontal="left"/>
    </xf>
    <xf numFmtId="4" fontId="42" fillId="0" borderId="0" xfId="0" applyNumberFormat="1" applyFont="1" applyFill="1" applyBorder="1" applyAlignment="1">
      <alignment horizontal="right"/>
    </xf>
    <xf numFmtId="49" fontId="43" fillId="0" borderId="0" xfId="0" applyNumberFormat="1" applyFont="1" applyFill="1" applyBorder="1" applyAlignment="1">
      <alignment horizontal="left"/>
    </xf>
    <xf numFmtId="49" fontId="43" fillId="0" borderId="0" xfId="0" applyNumberFormat="1" applyFont="1" applyFill="1" applyBorder="1" applyAlignment="1">
      <alignment horizontal="center"/>
    </xf>
    <xf numFmtId="49" fontId="43" fillId="0" borderId="0" xfId="0" applyNumberFormat="1" applyFont="1" applyFill="1" applyBorder="1" applyAlignment="1">
      <alignment horizontal="center" wrapText="1"/>
    </xf>
    <xf numFmtId="4" fontId="43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/>
    <xf numFmtId="49" fontId="17" fillId="0" borderId="0" xfId="0" applyNumberFormat="1" applyFont="1" applyFill="1" applyAlignment="1">
      <alignment horizontal="left"/>
    </xf>
    <xf numFmtId="0" fontId="31" fillId="0" borderId="0" xfId="0" applyFont="1" applyFill="1" applyAlignment="1">
      <alignment horizontal="right"/>
    </xf>
    <xf numFmtId="2" fontId="31" fillId="0" borderId="0" xfId="0" applyNumberFormat="1" applyFont="1" applyFill="1" applyBorder="1"/>
    <xf numFmtId="2" fontId="17" fillId="0" borderId="0" xfId="0" applyNumberFormat="1" applyFont="1" applyFill="1"/>
    <xf numFmtId="2" fontId="13" fillId="10" borderId="0" xfId="0" applyNumberFormat="1" applyFont="1" applyFill="1" applyBorder="1"/>
    <xf numFmtId="49" fontId="42" fillId="0" borderId="6" xfId="0" applyNumberFormat="1" applyFont="1" applyFill="1" applyBorder="1" applyAlignment="1">
      <alignment horizontal="left"/>
    </xf>
    <xf numFmtId="49" fontId="37" fillId="0" borderId="6" xfId="0" applyNumberFormat="1" applyFont="1" applyFill="1" applyBorder="1" applyAlignment="1">
      <alignment horizontal="left"/>
    </xf>
    <xf numFmtId="49" fontId="43" fillId="0" borderId="6" xfId="0" applyNumberFormat="1" applyFont="1" applyFill="1" applyBorder="1" applyAlignment="1">
      <alignment horizontal="left"/>
    </xf>
    <xf numFmtId="49" fontId="44" fillId="0" borderId="6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49" fontId="42" fillId="0" borderId="6" xfId="0" applyNumberFormat="1" applyFont="1" applyFill="1" applyBorder="1" applyAlignment="1">
      <alignment horizontal="left" wrapText="1"/>
    </xf>
    <xf numFmtId="0" fontId="46" fillId="0" borderId="0" xfId="0" applyFont="1"/>
    <xf numFmtId="0" fontId="46" fillId="0" borderId="0" xfId="0" applyFont="1" applyFill="1"/>
    <xf numFmtId="14" fontId="46" fillId="0" borderId="0" xfId="0" applyNumberFormat="1" applyFont="1" applyFill="1" applyAlignment="1">
      <alignment textRotation="90"/>
    </xf>
    <xf numFmtId="166" fontId="0" fillId="0" borderId="0" xfId="0" applyNumberFormat="1"/>
    <xf numFmtId="14" fontId="46" fillId="11" borderId="0" xfId="0" applyNumberFormat="1" applyFont="1" applyFill="1" applyAlignment="1">
      <alignment textRotation="90"/>
    </xf>
    <xf numFmtId="14" fontId="46" fillId="12" borderId="0" xfId="0" applyNumberFormat="1" applyFont="1" applyFill="1" applyAlignment="1">
      <alignment textRotation="90"/>
    </xf>
    <xf numFmtId="0" fontId="47" fillId="0" borderId="0" xfId="0" applyFont="1"/>
    <xf numFmtId="0" fontId="48" fillId="0" borderId="0" xfId="0" applyFont="1"/>
    <xf numFmtId="0" fontId="47" fillId="0" borderId="0" xfId="0" applyFont="1" applyFill="1"/>
    <xf numFmtId="0" fontId="47" fillId="13" borderId="0" xfId="0" applyFont="1" applyFill="1"/>
    <xf numFmtId="0" fontId="46" fillId="13" borderId="0" xfId="0" applyFont="1" applyFill="1"/>
    <xf numFmtId="0" fontId="46" fillId="14" borderId="0" xfId="0" applyFont="1" applyFill="1"/>
    <xf numFmtId="0" fontId="47" fillId="15" borderId="0" xfId="0" applyFont="1" applyFill="1"/>
    <xf numFmtId="0" fontId="46" fillId="15" borderId="0" xfId="0" applyFont="1" applyFill="1"/>
    <xf numFmtId="165" fontId="50" fillId="0" borderId="6" xfId="0" applyNumberFormat="1" applyFont="1" applyFill="1" applyBorder="1" applyAlignment="1">
      <alignment horizontal="left"/>
    </xf>
    <xf numFmtId="49" fontId="50" fillId="0" borderId="6" xfId="0" applyNumberFormat="1" applyFont="1" applyFill="1" applyBorder="1" applyAlignment="1">
      <alignment horizontal="left"/>
    </xf>
    <xf numFmtId="2" fontId="50" fillId="0" borderId="6" xfId="0" applyNumberFormat="1" applyFont="1" applyFill="1" applyBorder="1" applyAlignment="1">
      <alignment horizontal="left"/>
    </xf>
    <xf numFmtId="0" fontId="17" fillId="16" borderId="0" xfId="0" applyFont="1" applyFill="1"/>
    <xf numFmtId="165" fontId="51" fillId="16" borderId="0" xfId="0" applyNumberFormat="1" applyFont="1" applyFill="1" applyBorder="1" applyAlignment="1">
      <alignment horizontal="right"/>
    </xf>
    <xf numFmtId="49" fontId="51" fillId="16" borderId="0" xfId="0" applyNumberFormat="1" applyFont="1" applyFill="1" applyBorder="1" applyAlignment="1">
      <alignment horizontal="right"/>
    </xf>
    <xf numFmtId="0" fontId="49" fillId="16" borderId="0" xfId="0" applyFont="1" applyFill="1"/>
    <xf numFmtId="4" fontId="0" fillId="8" borderId="4" xfId="0" applyNumberFormat="1" applyFont="1" applyFill="1" applyBorder="1" applyProtection="1">
      <protection locked="0"/>
    </xf>
    <xf numFmtId="4" fontId="0" fillId="8" borderId="4" xfId="0" applyNumberFormat="1" applyFill="1" applyBorder="1" applyProtection="1">
      <protection locked="0"/>
    </xf>
    <xf numFmtId="39" fontId="13" fillId="8" borderId="4" xfId="0" applyNumberFormat="1" applyFont="1" applyFill="1" applyBorder="1" applyProtection="1">
      <protection locked="0"/>
    </xf>
    <xf numFmtId="4" fontId="13" fillId="8" borderId="4" xfId="0" applyNumberFormat="1" applyFont="1" applyFill="1" applyBorder="1" applyProtection="1">
      <protection locked="0"/>
    </xf>
    <xf numFmtId="4" fontId="28" fillId="8" borderId="4" xfId="0" applyNumberFormat="1" applyFont="1" applyFill="1" applyBorder="1" applyProtection="1">
      <protection locked="0"/>
    </xf>
    <xf numFmtId="4" fontId="30" fillId="0" borderId="4" xfId="0" applyNumberFormat="1" applyFont="1" applyFill="1" applyBorder="1" applyProtection="1"/>
    <xf numFmtId="4" fontId="13" fillId="0" borderId="4" xfId="0" applyNumberFormat="1" applyFont="1" applyFill="1" applyBorder="1" applyProtection="1"/>
    <xf numFmtId="4" fontId="29" fillId="0" borderId="4" xfId="0" applyNumberFormat="1" applyFont="1" applyFill="1" applyBorder="1" applyProtection="1"/>
    <xf numFmtId="4" fontId="0" fillId="0" borderId="4" xfId="0" applyNumberFormat="1" applyFont="1" applyFill="1" applyBorder="1" applyProtection="1"/>
    <xf numFmtId="4" fontId="20" fillId="0" borderId="4" xfId="0" applyNumberFormat="1" applyFont="1" applyFill="1" applyBorder="1" applyProtection="1"/>
    <xf numFmtId="4" fontId="0" fillId="0" borderId="0" xfId="0" applyNumberFormat="1" applyFont="1" applyFill="1" applyBorder="1" applyProtection="1"/>
    <xf numFmtId="4" fontId="17" fillId="8" borderId="4" xfId="0" applyNumberFormat="1" applyFont="1" applyFill="1" applyBorder="1" applyProtection="1">
      <protection locked="0"/>
    </xf>
    <xf numFmtId="4" fontId="33" fillId="8" borderId="4" xfId="0" applyNumberFormat="1" applyFont="1" applyFill="1" applyBorder="1" applyAlignment="1" applyProtection="1">
      <alignment horizontal="right"/>
      <protection locked="0"/>
    </xf>
    <xf numFmtId="4" fontId="17" fillId="0" borderId="4" xfId="0" applyNumberFormat="1" applyFont="1" applyFill="1" applyBorder="1" applyProtection="1">
      <protection locked="0"/>
    </xf>
    <xf numFmtId="4" fontId="42" fillId="8" borderId="4" xfId="0" applyNumberFormat="1" applyFont="1" applyFill="1" applyBorder="1" applyAlignment="1" applyProtection="1">
      <alignment horizontal="right"/>
      <protection locked="0"/>
    </xf>
    <xf numFmtId="4" fontId="31" fillId="0" borderId="4" xfId="0" applyNumberFormat="1" applyFont="1" applyFill="1" applyBorder="1" applyProtection="1"/>
    <xf numFmtId="4" fontId="17" fillId="0" borderId="4" xfId="0" applyNumberFormat="1" applyFont="1" applyFill="1" applyBorder="1" applyProtection="1"/>
    <xf numFmtId="4" fontId="34" fillId="0" borderId="4" xfId="0" applyNumberFormat="1" applyFont="1" applyFill="1" applyBorder="1" applyAlignment="1" applyProtection="1">
      <alignment horizontal="right"/>
    </xf>
    <xf numFmtId="4" fontId="37" fillId="0" borderId="4" xfId="0" applyNumberFormat="1" applyFont="1" applyFill="1" applyBorder="1" applyAlignment="1" applyProtection="1">
      <alignment horizontal="right"/>
    </xf>
    <xf numFmtId="165" fontId="44" fillId="8" borderId="6" xfId="0" applyNumberFormat="1" applyFont="1" applyFill="1" applyBorder="1" applyAlignment="1" applyProtection="1">
      <alignment horizontal="left"/>
      <protection locked="0"/>
    </xf>
    <xf numFmtId="2" fontId="44" fillId="8" borderId="6" xfId="0" applyNumberFormat="1" applyFont="1" applyFill="1" applyBorder="1" applyAlignment="1" applyProtection="1">
      <alignment horizontal="left"/>
      <protection locked="0"/>
    </xf>
    <xf numFmtId="0" fontId="0" fillId="8" borderId="0" xfId="0" applyFill="1" applyBorder="1" applyAlignment="1" applyProtection="1">
      <alignment horizontal="center" vertical="center"/>
      <protection locked="0"/>
    </xf>
    <xf numFmtId="0" fontId="12" fillId="17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vertic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ální" xfId="0" builtinId="0"/>
    <cellStyle name="Note" xfId="13"/>
    <cellStyle name="Status" xfId="14"/>
    <cellStyle name="Text" xfId="15"/>
    <cellStyle name="Warning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B2B2B2"/>
      <rgbColor rgb="00993366"/>
      <rgbColor rgb="00FFFFCC"/>
      <rgbColor rgb="00EEEEEE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CC"/>
      <rgbColor rgb="003366FF"/>
      <rgbColor rgb="003399FF"/>
      <rgbColor rgb="0066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4" zoomScaleSheetLayoutView="100" workbookViewId="0">
      <selection activeCell="E18" sqref="E18:K18"/>
    </sheetView>
  </sheetViews>
  <sheetFormatPr defaultColWidth="9" defaultRowHeight="12.75" x14ac:dyDescent="0.2"/>
  <cols>
    <col min="1" max="1" width="5" style="1" customWidth="1"/>
    <col min="2" max="2" width="40.7109375" customWidth="1"/>
    <col min="3" max="4" width="5" customWidth="1"/>
    <col min="5" max="5" width="10" customWidth="1"/>
    <col min="6" max="6" width="20.28515625" customWidth="1"/>
    <col min="7" max="9" width="9" customWidth="1"/>
    <col min="10" max="10" width="11.28515625" customWidth="1"/>
  </cols>
  <sheetData>
    <row r="1" spans="1:11" ht="28.35" customHeight="1" x14ac:dyDescent="0.2">
      <c r="A1" s="192" t="s">
        <v>0</v>
      </c>
      <c r="B1" s="192"/>
      <c r="C1" s="192"/>
      <c r="D1" s="192"/>
      <c r="E1" s="192"/>
      <c r="F1" s="192"/>
    </row>
    <row r="3" spans="1:11" x14ac:dyDescent="0.2">
      <c r="B3" s="2" t="s">
        <v>1</v>
      </c>
    </row>
    <row r="4" spans="1:11" x14ac:dyDescent="0.2">
      <c r="A4" s="3"/>
    </row>
    <row r="5" spans="1:11" x14ac:dyDescent="0.2">
      <c r="B5" s="3" t="s">
        <v>2</v>
      </c>
    </row>
    <row r="6" spans="1:11" x14ac:dyDescent="0.2">
      <c r="B6" s="3"/>
    </row>
    <row r="7" spans="1:11" x14ac:dyDescent="0.2">
      <c r="B7" s="3" t="s">
        <v>3</v>
      </c>
    </row>
    <row r="8" spans="1:11" x14ac:dyDescent="0.2">
      <c r="B8" s="3" t="s">
        <v>4</v>
      </c>
    </row>
    <row r="9" spans="1:11" x14ac:dyDescent="0.2">
      <c r="B9" s="3" t="s">
        <v>5</v>
      </c>
    </row>
    <row r="10" spans="1:11" x14ac:dyDescent="0.2">
      <c r="B10" s="3" t="s">
        <v>6</v>
      </c>
    </row>
    <row r="11" spans="1:11" x14ac:dyDescent="0.2">
      <c r="A11" s="3"/>
    </row>
    <row r="12" spans="1:11" x14ac:dyDescent="0.2">
      <c r="A12" s="3"/>
      <c r="B12" t="s">
        <v>7</v>
      </c>
    </row>
    <row r="13" spans="1:11" x14ac:dyDescent="0.2">
      <c r="A13" s="3"/>
    </row>
    <row r="14" spans="1:11" s="5" customFormat="1" ht="15.75" x14ac:dyDescent="0.25">
      <c r="A14" s="4"/>
      <c r="B14" s="5" t="s">
        <v>8</v>
      </c>
    </row>
    <row r="15" spans="1:11" x14ac:dyDescent="0.2">
      <c r="A15" s="3"/>
    </row>
    <row r="16" spans="1:11" x14ac:dyDescent="0.2">
      <c r="A16" s="3"/>
      <c r="B16" s="6" t="s">
        <v>9</v>
      </c>
      <c r="E16" s="191"/>
      <c r="F16" s="191"/>
      <c r="G16" s="191"/>
      <c r="H16" s="191"/>
      <c r="I16" s="191"/>
      <c r="J16" s="191"/>
      <c r="K16" s="191"/>
    </row>
    <row r="17" spans="1:11" x14ac:dyDescent="0.2">
      <c r="A17" s="3"/>
      <c r="E17" s="191"/>
      <c r="F17" s="191"/>
      <c r="G17" s="191"/>
      <c r="H17" s="191"/>
      <c r="I17" s="191"/>
      <c r="J17" s="191"/>
      <c r="K17" s="191"/>
    </row>
    <row r="18" spans="1:11" x14ac:dyDescent="0.2">
      <c r="A18" s="3"/>
      <c r="E18" s="191"/>
      <c r="F18" s="191"/>
      <c r="G18" s="191"/>
      <c r="H18" s="191"/>
      <c r="I18" s="191"/>
      <c r="J18" s="191"/>
      <c r="K18" s="191"/>
    </row>
    <row r="19" spans="1:11" x14ac:dyDescent="0.2">
      <c r="A19" s="3"/>
      <c r="E19" s="191"/>
      <c r="F19" s="191"/>
      <c r="G19" s="191"/>
      <c r="H19" s="191"/>
      <c r="I19" s="191"/>
      <c r="J19" s="191"/>
      <c r="K19" s="191"/>
    </row>
    <row r="20" spans="1:11" x14ac:dyDescent="0.2">
      <c r="A20" s="3"/>
    </row>
    <row r="21" spans="1:11" x14ac:dyDescent="0.2">
      <c r="B21" s="6" t="s">
        <v>10</v>
      </c>
    </row>
    <row r="22" spans="1:11" ht="15.75" x14ac:dyDescent="0.25">
      <c r="B22" s="5"/>
      <c r="C22" s="7"/>
      <c r="D22" s="7"/>
      <c r="E22" s="8"/>
      <c r="F22" s="8"/>
    </row>
    <row r="23" spans="1:11" ht="15.75" x14ac:dyDescent="0.25">
      <c r="A23" s="9"/>
      <c r="B23" s="5" t="s">
        <v>11</v>
      </c>
      <c r="C23" s="5"/>
      <c r="F23" s="10">
        <f>'1.2 VYKAZ VYMER'!G181:G181</f>
        <v>0</v>
      </c>
    </row>
    <row r="24" spans="1:11" x14ac:dyDescent="0.2">
      <c r="A24" s="9"/>
      <c r="B24" s="11"/>
      <c r="C24" s="12"/>
      <c r="D24" s="12"/>
      <c r="E24" s="13"/>
      <c r="F24" s="13"/>
    </row>
    <row r="25" spans="1:11" x14ac:dyDescent="0.2">
      <c r="A25" s="9"/>
    </row>
    <row r="26" spans="1:11" x14ac:dyDescent="0.2">
      <c r="A26"/>
    </row>
    <row r="27" spans="1:11" x14ac:dyDescent="0.2">
      <c r="A27"/>
      <c r="B27" t="s">
        <v>12</v>
      </c>
      <c r="E27" s="191"/>
      <c r="F27" s="191"/>
      <c r="G27" s="191"/>
      <c r="H27" s="191"/>
      <c r="I27" s="191"/>
      <c r="J27" s="191"/>
      <c r="K27" s="191"/>
    </row>
    <row r="28" spans="1:11" x14ac:dyDescent="0.2">
      <c r="A28"/>
      <c r="B28" t="s">
        <v>13</v>
      </c>
      <c r="E28" s="191"/>
      <c r="F28" s="191"/>
      <c r="G28" s="191"/>
      <c r="H28" s="191"/>
      <c r="I28" s="191"/>
      <c r="J28" s="191"/>
      <c r="K28" s="191"/>
    </row>
    <row r="33" spans="2:2" x14ac:dyDescent="0.2">
      <c r="B33" t="s">
        <v>14</v>
      </c>
    </row>
  </sheetData>
  <sheetProtection password="84D8" sheet="1" objects="1" scenarios="1" selectLockedCells="1"/>
  <mergeCells count="7">
    <mergeCell ref="E19:K19"/>
    <mergeCell ref="E27:K27"/>
    <mergeCell ref="E28:K28"/>
    <mergeCell ref="A1:F1"/>
    <mergeCell ref="E16:K16"/>
    <mergeCell ref="E17:K17"/>
    <mergeCell ref="E18:K18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536"/>
  <sheetViews>
    <sheetView topLeftCell="A151" zoomScale="130" zoomScaleSheetLayoutView="100" workbookViewId="0">
      <selection activeCell="G178" sqref="G178"/>
    </sheetView>
  </sheetViews>
  <sheetFormatPr defaultColWidth="11" defaultRowHeight="15.6" customHeight="1" x14ac:dyDescent="0.2"/>
  <cols>
    <col min="1" max="1" width="5" customWidth="1"/>
    <col min="2" max="2" width="5.7109375" style="3" customWidth="1"/>
    <col min="3" max="3" width="71.140625" customWidth="1"/>
    <col min="4" max="4" width="5" customWidth="1"/>
    <col min="5" max="5" width="5.85546875" customWidth="1"/>
    <col min="6" max="6" width="10" customWidth="1"/>
    <col min="7" max="7" width="22.140625" style="14" customWidth="1"/>
    <col min="8" max="8" width="25.42578125" customWidth="1"/>
  </cols>
  <sheetData>
    <row r="1" spans="2:7" ht="28.9" customHeight="1" x14ac:dyDescent="0.2">
      <c r="B1" s="192" t="s">
        <v>15</v>
      </c>
      <c r="C1" s="192"/>
      <c r="D1" s="192"/>
      <c r="E1" s="192"/>
      <c r="F1" s="192"/>
      <c r="G1" s="192"/>
    </row>
    <row r="3" spans="2:7" ht="15.6" customHeight="1" x14ac:dyDescent="0.25">
      <c r="B3" s="3">
        <v>1</v>
      </c>
      <c r="C3" s="5" t="s">
        <v>16</v>
      </c>
      <c r="D3" s="7" t="s">
        <v>17</v>
      </c>
      <c r="E3" s="7" t="s">
        <v>18</v>
      </c>
      <c r="F3" s="7" t="s">
        <v>19</v>
      </c>
      <c r="G3" s="15" t="s">
        <v>20</v>
      </c>
    </row>
    <row r="4" spans="2:7" ht="12.75" x14ac:dyDescent="0.2">
      <c r="B4" s="3" t="s">
        <v>21</v>
      </c>
      <c r="C4" s="16" t="s">
        <v>22</v>
      </c>
      <c r="D4" s="16" t="s">
        <v>23</v>
      </c>
      <c r="E4" s="16">
        <v>1</v>
      </c>
      <c r="F4" s="170">
        <v>0</v>
      </c>
      <c r="G4" s="17">
        <f>E4*F4</f>
        <v>0</v>
      </c>
    </row>
    <row r="5" spans="2:7" ht="25.5" customHeight="1" x14ac:dyDescent="0.2">
      <c r="B5" s="3" t="s">
        <v>24</v>
      </c>
      <c r="C5" s="18" t="s">
        <v>25</v>
      </c>
      <c r="D5" s="16" t="s">
        <v>23</v>
      </c>
      <c r="E5" s="16">
        <v>1</v>
      </c>
      <c r="F5" s="170">
        <v>0</v>
      </c>
      <c r="G5" s="17">
        <f>E5*F5</f>
        <v>0</v>
      </c>
    </row>
    <row r="6" spans="2:7" ht="15.6" customHeight="1" x14ac:dyDescent="0.2">
      <c r="C6" s="12"/>
      <c r="F6" s="21" t="s">
        <v>80</v>
      </c>
      <c r="G6" s="19">
        <f>SUM(G4:G5)</f>
        <v>0</v>
      </c>
    </row>
    <row r="7" spans="2:7" ht="15.6" customHeight="1" x14ac:dyDescent="0.2">
      <c r="C7" s="12"/>
    </row>
    <row r="8" spans="2:7" ht="15.6" customHeight="1" x14ac:dyDescent="0.25">
      <c r="B8" s="3">
        <v>2</v>
      </c>
      <c r="C8" s="5" t="s">
        <v>26</v>
      </c>
      <c r="D8" s="7" t="s">
        <v>17</v>
      </c>
      <c r="E8" s="7" t="s">
        <v>18</v>
      </c>
      <c r="F8" s="7" t="s">
        <v>19</v>
      </c>
      <c r="G8" s="15" t="s">
        <v>20</v>
      </c>
    </row>
    <row r="9" spans="2:7" ht="15.6" customHeight="1" x14ac:dyDescent="0.2">
      <c r="B9" s="20" t="s">
        <v>27</v>
      </c>
      <c r="C9" s="16" t="s">
        <v>28</v>
      </c>
      <c r="D9" s="16" t="s">
        <v>29</v>
      </c>
      <c r="E9" s="16">
        <f>(10.7+6.7)*1.7</f>
        <v>29.58</v>
      </c>
      <c r="F9" s="170">
        <v>0</v>
      </c>
      <c r="G9" s="17">
        <f t="shared" ref="G9:G33" si="0">E9*F9</f>
        <v>0</v>
      </c>
    </row>
    <row r="10" spans="2:7" ht="15.6" customHeight="1" x14ac:dyDescent="0.2">
      <c r="B10" s="20" t="s">
        <v>30</v>
      </c>
      <c r="C10" s="16" t="s">
        <v>31</v>
      </c>
      <c r="D10" s="16" t="s">
        <v>32</v>
      </c>
      <c r="E10" s="16">
        <v>1</v>
      </c>
      <c r="F10" s="170">
        <v>0</v>
      </c>
      <c r="G10" s="17">
        <f t="shared" si="0"/>
        <v>0</v>
      </c>
    </row>
    <row r="11" spans="2:7" ht="15.6" customHeight="1" x14ac:dyDescent="0.2">
      <c r="B11" s="20" t="s">
        <v>33</v>
      </c>
      <c r="C11" s="16" t="s">
        <v>34</v>
      </c>
      <c r="D11" s="16" t="s">
        <v>32</v>
      </c>
      <c r="E11" s="16">
        <v>1</v>
      </c>
      <c r="F11" s="170">
        <v>0</v>
      </c>
      <c r="G11" s="17">
        <f t="shared" si="0"/>
        <v>0</v>
      </c>
    </row>
    <row r="12" spans="2:7" ht="25.5" customHeight="1" x14ac:dyDescent="0.2">
      <c r="B12" s="20" t="s">
        <v>35</v>
      </c>
      <c r="C12" s="18" t="s">
        <v>36</v>
      </c>
      <c r="D12" s="16" t="s">
        <v>32</v>
      </c>
      <c r="E12" s="16">
        <v>1</v>
      </c>
      <c r="F12" s="170">
        <v>0</v>
      </c>
      <c r="G12" s="17">
        <f t="shared" si="0"/>
        <v>0</v>
      </c>
    </row>
    <row r="13" spans="2:7" ht="15.6" customHeight="1" x14ac:dyDescent="0.2">
      <c r="B13" s="20" t="s">
        <v>37</v>
      </c>
      <c r="C13" s="16" t="s">
        <v>38</v>
      </c>
      <c r="D13" s="16" t="s">
        <v>32</v>
      </c>
      <c r="E13" s="16">
        <v>1</v>
      </c>
      <c r="F13" s="170">
        <v>0</v>
      </c>
      <c r="G13" s="17">
        <f t="shared" si="0"/>
        <v>0</v>
      </c>
    </row>
    <row r="14" spans="2:7" ht="15.6" customHeight="1" x14ac:dyDescent="0.2">
      <c r="B14" s="20" t="s">
        <v>39</v>
      </c>
      <c r="C14" s="16" t="s">
        <v>40</v>
      </c>
      <c r="D14" s="16" t="s">
        <v>23</v>
      </c>
      <c r="E14" s="16">
        <v>1</v>
      </c>
      <c r="F14" s="170">
        <v>0</v>
      </c>
      <c r="G14" s="17">
        <f t="shared" si="0"/>
        <v>0</v>
      </c>
    </row>
    <row r="15" spans="2:7" ht="15.6" customHeight="1" x14ac:dyDescent="0.2">
      <c r="B15" s="20" t="s">
        <v>41</v>
      </c>
      <c r="C15" s="16" t="s">
        <v>42</v>
      </c>
      <c r="D15" s="16" t="s">
        <v>32</v>
      </c>
      <c r="E15" s="16">
        <v>2</v>
      </c>
      <c r="F15" s="170">
        <v>0</v>
      </c>
      <c r="G15" s="17">
        <f t="shared" si="0"/>
        <v>0</v>
      </c>
    </row>
    <row r="16" spans="2:7" ht="15.6" customHeight="1" x14ac:dyDescent="0.2">
      <c r="B16" s="20" t="s">
        <v>43</v>
      </c>
      <c r="C16" s="16" t="s">
        <v>44</v>
      </c>
      <c r="D16" s="16" t="s">
        <v>32</v>
      </c>
      <c r="E16" s="16">
        <f>28+12</f>
        <v>40</v>
      </c>
      <c r="F16" s="170">
        <v>0</v>
      </c>
      <c r="G16" s="17">
        <f t="shared" si="0"/>
        <v>0</v>
      </c>
    </row>
    <row r="17" spans="2:7" ht="15.6" customHeight="1" x14ac:dyDescent="0.2">
      <c r="B17" s="20" t="s">
        <v>45</v>
      </c>
      <c r="C17" s="16" t="s">
        <v>46</v>
      </c>
      <c r="D17" s="16" t="s">
        <v>32</v>
      </c>
      <c r="E17" s="16">
        <v>2</v>
      </c>
      <c r="F17" s="170">
        <v>0</v>
      </c>
      <c r="G17" s="17">
        <f t="shared" si="0"/>
        <v>0</v>
      </c>
    </row>
    <row r="18" spans="2:7" ht="25.5" customHeight="1" x14ac:dyDescent="0.2">
      <c r="B18" s="20" t="s">
        <v>47</v>
      </c>
      <c r="C18" s="18" t="s">
        <v>48</v>
      </c>
      <c r="D18" s="16" t="s">
        <v>23</v>
      </c>
      <c r="E18" s="16">
        <v>1</v>
      </c>
      <c r="F18" s="170">
        <v>0</v>
      </c>
      <c r="G18" s="17">
        <f t="shared" si="0"/>
        <v>0</v>
      </c>
    </row>
    <row r="19" spans="2:7" ht="25.5" customHeight="1" x14ac:dyDescent="0.2">
      <c r="B19" s="20" t="s">
        <v>49</v>
      </c>
      <c r="C19" s="18" t="s">
        <v>50</v>
      </c>
      <c r="D19" s="16" t="s">
        <v>23</v>
      </c>
      <c r="E19" s="16">
        <v>1</v>
      </c>
      <c r="F19" s="170">
        <v>0</v>
      </c>
      <c r="G19" s="17">
        <f t="shared" si="0"/>
        <v>0</v>
      </c>
    </row>
    <row r="20" spans="2:7" ht="14.65" customHeight="1" x14ac:dyDescent="0.2">
      <c r="B20" s="20" t="s">
        <v>51</v>
      </c>
      <c r="C20" s="18" t="s">
        <v>52</v>
      </c>
      <c r="D20" s="16" t="s">
        <v>29</v>
      </c>
      <c r="E20" s="16">
        <v>35</v>
      </c>
      <c r="F20" s="170">
        <v>0</v>
      </c>
      <c r="G20" s="17">
        <f t="shared" si="0"/>
        <v>0</v>
      </c>
    </row>
    <row r="21" spans="2:7" ht="14.65" customHeight="1" x14ac:dyDescent="0.2">
      <c r="B21" s="20" t="s">
        <v>53</v>
      </c>
      <c r="C21" s="18" t="s">
        <v>54</v>
      </c>
      <c r="D21" s="16" t="s">
        <v>29</v>
      </c>
      <c r="E21" s="16">
        <v>16</v>
      </c>
      <c r="F21" s="170">
        <v>0</v>
      </c>
      <c r="G21" s="17">
        <f t="shared" si="0"/>
        <v>0</v>
      </c>
    </row>
    <row r="22" spans="2:7" ht="14.65" customHeight="1" x14ac:dyDescent="0.2">
      <c r="B22" s="20" t="s">
        <v>55</v>
      </c>
      <c r="C22" s="18" t="s">
        <v>56</v>
      </c>
      <c r="D22" s="16" t="s">
        <v>29</v>
      </c>
      <c r="E22" s="16">
        <v>16</v>
      </c>
      <c r="F22" s="170">
        <v>0</v>
      </c>
      <c r="G22" s="17">
        <f t="shared" si="0"/>
        <v>0</v>
      </c>
    </row>
    <row r="23" spans="2:7" ht="25.5" x14ac:dyDescent="0.2">
      <c r="B23" s="20" t="s">
        <v>57</v>
      </c>
      <c r="C23" s="18" t="s">
        <v>58</v>
      </c>
      <c r="D23" s="16" t="s">
        <v>23</v>
      </c>
      <c r="E23" s="16">
        <v>1</v>
      </c>
      <c r="F23" s="170">
        <v>0</v>
      </c>
      <c r="G23" s="17">
        <f t="shared" si="0"/>
        <v>0</v>
      </c>
    </row>
    <row r="24" spans="2:7" ht="14.65" customHeight="1" x14ac:dyDescent="0.2">
      <c r="B24" s="20" t="s">
        <v>59</v>
      </c>
      <c r="C24" s="18" t="s">
        <v>60</v>
      </c>
      <c r="D24" s="16" t="s">
        <v>29</v>
      </c>
      <c r="E24" s="16">
        <v>3</v>
      </c>
      <c r="F24" s="170">
        <v>0</v>
      </c>
      <c r="G24" s="17">
        <f t="shared" si="0"/>
        <v>0</v>
      </c>
    </row>
    <row r="25" spans="2:7" ht="14.65" customHeight="1" x14ac:dyDescent="0.2">
      <c r="B25" s="20" t="s">
        <v>61</v>
      </c>
      <c r="C25" s="18" t="s">
        <v>62</v>
      </c>
      <c r="D25" s="16" t="s">
        <v>29</v>
      </c>
      <c r="E25" s="16">
        <v>1</v>
      </c>
      <c r="F25" s="170">
        <v>0</v>
      </c>
      <c r="G25" s="17">
        <f t="shared" si="0"/>
        <v>0</v>
      </c>
    </row>
    <row r="26" spans="2:7" ht="14.65" customHeight="1" x14ac:dyDescent="0.2">
      <c r="B26" s="20" t="s">
        <v>63</v>
      </c>
      <c r="C26" s="18" t="s">
        <v>64</v>
      </c>
      <c r="D26" s="16" t="s">
        <v>23</v>
      </c>
      <c r="E26" s="16">
        <v>2</v>
      </c>
      <c r="F26" s="170">
        <v>0</v>
      </c>
      <c r="G26" s="17">
        <f t="shared" si="0"/>
        <v>0</v>
      </c>
    </row>
    <row r="27" spans="2:7" ht="14.65" customHeight="1" x14ac:dyDescent="0.2">
      <c r="B27" s="20" t="s">
        <v>65</v>
      </c>
      <c r="C27" s="18" t="s">
        <v>66</v>
      </c>
      <c r="D27" s="16" t="s">
        <v>29</v>
      </c>
      <c r="E27" s="16">
        <v>12</v>
      </c>
      <c r="F27" s="170">
        <v>0</v>
      </c>
      <c r="G27" s="17">
        <f t="shared" si="0"/>
        <v>0</v>
      </c>
    </row>
    <row r="28" spans="2:7" ht="14.65" customHeight="1" x14ac:dyDescent="0.2">
      <c r="B28" s="20" t="s">
        <v>67</v>
      </c>
      <c r="C28" s="18" t="s">
        <v>68</v>
      </c>
      <c r="D28" s="16" t="s">
        <v>29</v>
      </c>
      <c r="E28" s="16">
        <v>2.5</v>
      </c>
      <c r="F28" s="170">
        <v>0</v>
      </c>
      <c r="G28" s="17">
        <f t="shared" si="0"/>
        <v>0</v>
      </c>
    </row>
    <row r="29" spans="2:7" ht="14.65" customHeight="1" x14ac:dyDescent="0.2">
      <c r="B29" s="20" t="s">
        <v>69</v>
      </c>
      <c r="C29" s="18" t="s">
        <v>70</v>
      </c>
      <c r="D29" s="16" t="s">
        <v>29</v>
      </c>
      <c r="E29" s="16">
        <v>40</v>
      </c>
      <c r="F29" s="170">
        <v>0</v>
      </c>
      <c r="G29" s="17">
        <f t="shared" si="0"/>
        <v>0</v>
      </c>
    </row>
    <row r="30" spans="2:7" ht="14.65" customHeight="1" x14ac:dyDescent="0.2">
      <c r="B30" s="20" t="s">
        <v>71</v>
      </c>
      <c r="C30" s="18" t="s">
        <v>72</v>
      </c>
      <c r="D30" s="16" t="s">
        <v>29</v>
      </c>
      <c r="E30" s="16">
        <v>40</v>
      </c>
      <c r="F30" s="170">
        <v>0</v>
      </c>
      <c r="G30" s="17">
        <f t="shared" si="0"/>
        <v>0</v>
      </c>
    </row>
    <row r="31" spans="2:7" ht="14.65" customHeight="1" x14ac:dyDescent="0.2">
      <c r="B31" s="20" t="s">
        <v>73</v>
      </c>
      <c r="C31" s="18" t="s">
        <v>74</v>
      </c>
      <c r="D31" s="16" t="s">
        <v>23</v>
      </c>
      <c r="E31" s="16">
        <v>1</v>
      </c>
      <c r="F31" s="170">
        <v>0</v>
      </c>
      <c r="G31" s="17">
        <f t="shared" si="0"/>
        <v>0</v>
      </c>
    </row>
    <row r="32" spans="2:7" ht="14.65" customHeight="1" x14ac:dyDescent="0.2">
      <c r="B32" s="20" t="s">
        <v>75</v>
      </c>
      <c r="C32" s="18" t="s">
        <v>76</v>
      </c>
      <c r="D32" s="16" t="s">
        <v>23</v>
      </c>
      <c r="E32" s="16">
        <v>1</v>
      </c>
      <c r="F32" s="170">
        <v>0</v>
      </c>
      <c r="G32" s="17">
        <f t="shared" si="0"/>
        <v>0</v>
      </c>
    </row>
    <row r="33" spans="2:9" ht="14.65" customHeight="1" x14ac:dyDescent="0.2">
      <c r="B33" s="20" t="s">
        <v>77</v>
      </c>
      <c r="C33" s="18" t="s">
        <v>78</v>
      </c>
      <c r="D33" s="16" t="s">
        <v>79</v>
      </c>
      <c r="E33" s="16">
        <v>4</v>
      </c>
      <c r="F33" s="170">
        <v>0</v>
      </c>
      <c r="G33" s="17">
        <f t="shared" si="0"/>
        <v>0</v>
      </c>
    </row>
    <row r="34" spans="2:9" ht="15.6" customHeight="1" x14ac:dyDescent="0.2">
      <c r="F34" s="21" t="s">
        <v>80</v>
      </c>
      <c r="G34" s="19">
        <f>SUM(G9:G33)</f>
        <v>0</v>
      </c>
    </row>
    <row r="36" spans="2:9" ht="15.6" customHeight="1" x14ac:dyDescent="0.25">
      <c r="B36" s="3">
        <v>3</v>
      </c>
      <c r="C36" s="5" t="s">
        <v>81</v>
      </c>
      <c r="D36" s="7" t="s">
        <v>82</v>
      </c>
      <c r="E36" s="7" t="s">
        <v>18</v>
      </c>
      <c r="F36" s="7" t="s">
        <v>19</v>
      </c>
      <c r="G36" s="15" t="s">
        <v>20</v>
      </c>
    </row>
    <row r="37" spans="2:9" ht="15.6" customHeight="1" x14ac:dyDescent="0.2">
      <c r="B37" s="20" t="s">
        <v>83</v>
      </c>
      <c r="C37" s="16" t="s">
        <v>84</v>
      </c>
      <c r="D37" s="16" t="s">
        <v>29</v>
      </c>
      <c r="E37" s="22">
        <v>78</v>
      </c>
      <c r="F37" s="171">
        <v>0</v>
      </c>
      <c r="G37" s="17">
        <f>E37*F37</f>
        <v>0</v>
      </c>
    </row>
    <row r="38" spans="2:9" ht="25.5" x14ac:dyDescent="0.2">
      <c r="B38" s="20" t="s">
        <v>85</v>
      </c>
      <c r="C38" s="18" t="s">
        <v>86</v>
      </c>
      <c r="D38" s="16" t="s">
        <v>32</v>
      </c>
      <c r="E38" s="22">
        <v>7</v>
      </c>
      <c r="F38" s="171">
        <v>0</v>
      </c>
      <c r="G38" s="17">
        <f>E38*F38</f>
        <v>0</v>
      </c>
    </row>
    <row r="39" spans="2:9" ht="25.5" x14ac:dyDescent="0.2">
      <c r="B39" s="20" t="s">
        <v>87</v>
      </c>
      <c r="C39" s="18" t="s">
        <v>88</v>
      </c>
      <c r="D39" s="16" t="s">
        <v>32</v>
      </c>
      <c r="E39" s="22">
        <v>6</v>
      </c>
      <c r="F39" s="171">
        <v>0</v>
      </c>
      <c r="G39" s="17"/>
    </row>
    <row r="40" spans="2:9" ht="15.6" customHeight="1" x14ac:dyDescent="0.2">
      <c r="B40" s="20" t="s">
        <v>89</v>
      </c>
      <c r="C40" s="16" t="s">
        <v>90</v>
      </c>
      <c r="D40" s="16" t="s">
        <v>91</v>
      </c>
      <c r="E40" s="22">
        <f>E37</f>
        <v>78</v>
      </c>
      <c r="F40" s="170">
        <v>0</v>
      </c>
      <c r="G40" s="17">
        <f t="shared" ref="G40:G61" si="1">E40*F40</f>
        <v>0</v>
      </c>
    </row>
    <row r="41" spans="2:9" ht="15.6" customHeight="1" x14ac:dyDescent="0.2">
      <c r="B41" s="20" t="s">
        <v>92</v>
      </c>
      <c r="C41" s="16" t="s">
        <v>93</v>
      </c>
      <c r="D41" s="22" t="s">
        <v>91</v>
      </c>
      <c r="E41" s="22">
        <v>1.2</v>
      </c>
      <c r="F41" s="170">
        <v>0</v>
      </c>
      <c r="G41" s="17">
        <f t="shared" si="1"/>
        <v>0</v>
      </c>
      <c r="I41" s="23"/>
    </row>
    <row r="42" spans="2:9" ht="15.6" customHeight="1" x14ac:dyDescent="0.2">
      <c r="B42" s="20" t="s">
        <v>94</v>
      </c>
      <c r="C42" s="16" t="s">
        <v>95</v>
      </c>
      <c r="D42" s="22" t="s">
        <v>91</v>
      </c>
      <c r="E42" s="22">
        <v>2.4</v>
      </c>
      <c r="F42" s="170">
        <v>0</v>
      </c>
      <c r="G42" s="17">
        <f t="shared" si="1"/>
        <v>0</v>
      </c>
      <c r="I42" s="23"/>
    </row>
    <row r="43" spans="2:9" ht="15.6" customHeight="1" x14ac:dyDescent="0.2">
      <c r="B43" s="20" t="s">
        <v>96</v>
      </c>
      <c r="C43" s="16" t="s">
        <v>97</v>
      </c>
      <c r="D43" s="22" t="s">
        <v>91</v>
      </c>
      <c r="E43" s="22">
        <v>6</v>
      </c>
      <c r="F43" s="170">
        <v>0</v>
      </c>
      <c r="G43" s="17">
        <f t="shared" si="1"/>
        <v>0</v>
      </c>
      <c r="I43" s="23"/>
    </row>
    <row r="44" spans="2:9" ht="15.6" customHeight="1" x14ac:dyDescent="0.2">
      <c r="B44" s="20" t="s">
        <v>98</v>
      </c>
      <c r="C44" s="16" t="s">
        <v>99</v>
      </c>
      <c r="D44" s="16" t="s">
        <v>29</v>
      </c>
      <c r="E44" s="22">
        <v>65</v>
      </c>
      <c r="F44" s="170">
        <v>0</v>
      </c>
      <c r="G44" s="17">
        <f t="shared" si="1"/>
        <v>0</v>
      </c>
    </row>
    <row r="45" spans="2:9" ht="15.6" customHeight="1" x14ac:dyDescent="0.2">
      <c r="B45" s="20" t="s">
        <v>100</v>
      </c>
      <c r="C45" s="16" t="s">
        <v>101</v>
      </c>
      <c r="D45" s="16" t="s">
        <v>29</v>
      </c>
      <c r="E45" s="22">
        <v>7</v>
      </c>
      <c r="F45" s="170">
        <v>0</v>
      </c>
      <c r="G45" s="17">
        <f t="shared" si="1"/>
        <v>0</v>
      </c>
    </row>
    <row r="46" spans="2:9" ht="25.5" customHeight="1" x14ac:dyDescent="0.2">
      <c r="B46" s="20" t="s">
        <v>102</v>
      </c>
      <c r="C46" s="18" t="s">
        <v>103</v>
      </c>
      <c r="D46" s="16" t="s">
        <v>29</v>
      </c>
      <c r="E46" s="24">
        <v>1.5</v>
      </c>
      <c r="F46" s="170">
        <v>0</v>
      </c>
      <c r="G46" s="17">
        <f t="shared" si="1"/>
        <v>0</v>
      </c>
    </row>
    <row r="47" spans="2:9" ht="15.6" customHeight="1" x14ac:dyDescent="0.2">
      <c r="B47" s="20" t="s">
        <v>104</v>
      </c>
      <c r="C47" s="16" t="s">
        <v>105</v>
      </c>
      <c r="D47" s="16" t="s">
        <v>29</v>
      </c>
      <c r="E47" s="22">
        <v>10</v>
      </c>
      <c r="F47" s="170">
        <v>0</v>
      </c>
      <c r="G47" s="17">
        <f t="shared" si="1"/>
        <v>0</v>
      </c>
    </row>
    <row r="48" spans="2:9" ht="15.6" customHeight="1" x14ac:dyDescent="0.2">
      <c r="B48" s="20" t="s">
        <v>106</v>
      </c>
      <c r="C48" s="16" t="s">
        <v>107</v>
      </c>
      <c r="D48" s="16" t="s">
        <v>108</v>
      </c>
      <c r="E48" s="22">
        <v>15</v>
      </c>
      <c r="F48" s="170">
        <v>0</v>
      </c>
      <c r="G48" s="17">
        <f t="shared" si="1"/>
        <v>0</v>
      </c>
    </row>
    <row r="49" spans="2:7" ht="15.6" customHeight="1" x14ac:dyDescent="0.2">
      <c r="B49" s="20" t="s">
        <v>109</v>
      </c>
      <c r="C49" s="16" t="s">
        <v>110</v>
      </c>
      <c r="D49" s="16" t="s">
        <v>29</v>
      </c>
      <c r="E49" s="22">
        <v>95</v>
      </c>
      <c r="F49" s="170">
        <v>0</v>
      </c>
      <c r="G49" s="17">
        <f t="shared" si="1"/>
        <v>0</v>
      </c>
    </row>
    <row r="50" spans="2:7" ht="25.5" x14ac:dyDescent="0.2">
      <c r="B50" s="20" t="s">
        <v>111</v>
      </c>
      <c r="C50" s="25" t="s">
        <v>112</v>
      </c>
      <c r="D50" s="22" t="s">
        <v>91</v>
      </c>
      <c r="E50" s="22">
        <v>25</v>
      </c>
      <c r="F50" s="170">
        <v>0</v>
      </c>
      <c r="G50" s="17">
        <f t="shared" si="1"/>
        <v>0</v>
      </c>
    </row>
    <row r="51" spans="2:7" ht="38.25" x14ac:dyDescent="0.2">
      <c r="B51" s="20" t="s">
        <v>113</v>
      </c>
      <c r="C51" s="18" t="s">
        <v>114</v>
      </c>
      <c r="D51" s="22" t="s">
        <v>91</v>
      </c>
      <c r="E51" s="22">
        <v>16</v>
      </c>
      <c r="F51" s="170">
        <v>0</v>
      </c>
      <c r="G51" s="17">
        <f t="shared" si="1"/>
        <v>0</v>
      </c>
    </row>
    <row r="52" spans="2:7" ht="38.25" x14ac:dyDescent="0.2">
      <c r="B52" s="20" t="s">
        <v>115</v>
      </c>
      <c r="C52" s="18" t="s">
        <v>116</v>
      </c>
      <c r="D52" s="22" t="s">
        <v>117</v>
      </c>
      <c r="E52" s="22">
        <v>4</v>
      </c>
      <c r="F52" s="170">
        <v>0</v>
      </c>
      <c r="G52" s="17">
        <f t="shared" si="1"/>
        <v>0</v>
      </c>
    </row>
    <row r="53" spans="2:7" ht="15.6" customHeight="1" x14ac:dyDescent="0.2">
      <c r="B53" s="20" t="s">
        <v>118</v>
      </c>
      <c r="C53" s="16" t="s">
        <v>119</v>
      </c>
      <c r="D53" s="16" t="s">
        <v>29</v>
      </c>
      <c r="E53" s="22">
        <f>3.5+2</f>
        <v>5.5</v>
      </c>
      <c r="F53" s="170">
        <v>0</v>
      </c>
      <c r="G53" s="17">
        <f t="shared" si="1"/>
        <v>0</v>
      </c>
    </row>
    <row r="54" spans="2:7" ht="15.6" customHeight="1" x14ac:dyDescent="0.2">
      <c r="B54" s="20" t="s">
        <v>120</v>
      </c>
      <c r="C54" s="16" t="s">
        <v>121</v>
      </c>
      <c r="D54" s="16" t="s">
        <v>29</v>
      </c>
      <c r="E54" s="22">
        <v>55</v>
      </c>
      <c r="F54" s="170">
        <v>0</v>
      </c>
      <c r="G54" s="17">
        <f t="shared" si="1"/>
        <v>0</v>
      </c>
    </row>
    <row r="55" spans="2:7" ht="25.5" customHeight="1" x14ac:dyDescent="0.2">
      <c r="B55" s="20" t="s">
        <v>122</v>
      </c>
      <c r="C55" s="18" t="s">
        <v>123</v>
      </c>
      <c r="D55" s="22" t="s">
        <v>117</v>
      </c>
      <c r="E55" s="24">
        <v>15</v>
      </c>
      <c r="F55" s="170">
        <v>0</v>
      </c>
      <c r="G55" s="17">
        <f t="shared" si="1"/>
        <v>0</v>
      </c>
    </row>
    <row r="56" spans="2:7" ht="22.5" customHeight="1" x14ac:dyDescent="0.2">
      <c r="B56" s="20" t="s">
        <v>124</v>
      </c>
      <c r="C56" s="26" t="s">
        <v>125</v>
      </c>
      <c r="D56" s="22" t="s">
        <v>23</v>
      </c>
      <c r="E56" s="24">
        <v>1</v>
      </c>
      <c r="F56" s="170">
        <v>0</v>
      </c>
      <c r="G56" s="17">
        <f t="shared" si="1"/>
        <v>0</v>
      </c>
    </row>
    <row r="57" spans="2:7" ht="14.65" customHeight="1" x14ac:dyDescent="0.2">
      <c r="B57" s="20" t="s">
        <v>126</v>
      </c>
      <c r="C57" s="18" t="s">
        <v>127</v>
      </c>
      <c r="D57" s="16" t="s">
        <v>29</v>
      </c>
      <c r="E57" s="24">
        <v>4</v>
      </c>
      <c r="F57" s="170">
        <v>0</v>
      </c>
      <c r="G57" s="17">
        <f t="shared" si="1"/>
        <v>0</v>
      </c>
    </row>
    <row r="58" spans="2:7" ht="14.65" customHeight="1" x14ac:dyDescent="0.2">
      <c r="B58" s="20" t="s">
        <v>128</v>
      </c>
      <c r="C58" s="18" t="s">
        <v>129</v>
      </c>
      <c r="D58" s="16" t="s">
        <v>29</v>
      </c>
      <c r="E58" s="16">
        <f>12+6</f>
        <v>18</v>
      </c>
      <c r="F58" s="170">
        <v>0</v>
      </c>
      <c r="G58" s="17">
        <f t="shared" si="1"/>
        <v>0</v>
      </c>
    </row>
    <row r="59" spans="2:7" ht="14.65" customHeight="1" x14ac:dyDescent="0.2">
      <c r="B59" s="20" t="s">
        <v>130</v>
      </c>
      <c r="C59" s="18" t="s">
        <v>131</v>
      </c>
      <c r="D59" s="16" t="s">
        <v>29</v>
      </c>
      <c r="E59" s="16">
        <v>2.5</v>
      </c>
      <c r="F59" s="170">
        <v>0</v>
      </c>
      <c r="G59" s="17">
        <f t="shared" si="1"/>
        <v>0</v>
      </c>
    </row>
    <row r="60" spans="2:7" ht="14.65" customHeight="1" x14ac:dyDescent="0.2">
      <c r="B60" s="20" t="s">
        <v>132</v>
      </c>
      <c r="C60" s="18" t="s">
        <v>133</v>
      </c>
      <c r="D60" s="16" t="s">
        <v>32</v>
      </c>
      <c r="E60" s="16">
        <v>8</v>
      </c>
      <c r="F60" s="170">
        <v>0</v>
      </c>
      <c r="G60" s="17">
        <f t="shared" si="1"/>
        <v>0</v>
      </c>
    </row>
    <row r="61" spans="2:7" ht="14.65" customHeight="1" x14ac:dyDescent="0.2">
      <c r="B61" s="20" t="s">
        <v>134</v>
      </c>
      <c r="C61" s="18" t="s">
        <v>135</v>
      </c>
      <c r="D61" s="16" t="s">
        <v>117</v>
      </c>
      <c r="E61" s="16">
        <v>50</v>
      </c>
      <c r="F61" s="170">
        <v>0</v>
      </c>
      <c r="G61" s="17">
        <f t="shared" si="1"/>
        <v>0</v>
      </c>
    </row>
    <row r="62" spans="2:7" ht="15.6" customHeight="1" x14ac:dyDescent="0.2">
      <c r="B62" s="20"/>
      <c r="C62" s="11"/>
      <c r="D62" s="12"/>
      <c r="E62" s="27"/>
      <c r="F62" s="21" t="s">
        <v>80</v>
      </c>
      <c r="G62" s="19">
        <f>SUM(G37:G59)</f>
        <v>0</v>
      </c>
    </row>
    <row r="63" spans="2:7" ht="15.6" customHeight="1" x14ac:dyDescent="0.2">
      <c r="B63" s="3" t="s">
        <v>136</v>
      </c>
      <c r="C63" t="s">
        <v>137</v>
      </c>
      <c r="D63" s="12"/>
      <c r="E63" s="27"/>
      <c r="F63" s="28"/>
      <c r="G63" s="29"/>
    </row>
    <row r="64" spans="2:7" ht="15.6" customHeight="1" x14ac:dyDescent="0.2">
      <c r="B64" s="20"/>
      <c r="C64" s="11"/>
      <c r="D64" s="12"/>
      <c r="E64" s="27"/>
      <c r="F64" s="28"/>
      <c r="G64" s="29"/>
    </row>
    <row r="65" spans="2:7" ht="15.6" customHeight="1" x14ac:dyDescent="0.25">
      <c r="B65" s="20">
        <v>4</v>
      </c>
      <c r="C65" s="5" t="s">
        <v>138</v>
      </c>
      <c r="D65" s="12"/>
      <c r="E65" s="27"/>
      <c r="F65" s="28"/>
      <c r="G65" s="29"/>
    </row>
    <row r="66" spans="2:7" ht="25.5" x14ac:dyDescent="0.2">
      <c r="B66" s="20" t="s">
        <v>139</v>
      </c>
      <c r="C66" s="18" t="s">
        <v>140</v>
      </c>
      <c r="D66" s="16" t="s">
        <v>23</v>
      </c>
      <c r="E66" s="16">
        <v>1</v>
      </c>
      <c r="F66" s="170">
        <v>0</v>
      </c>
      <c r="G66" s="17">
        <f>E66*F66</f>
        <v>0</v>
      </c>
    </row>
    <row r="67" spans="2:7" ht="15.6" customHeight="1" x14ac:dyDescent="0.2">
      <c r="B67" s="20" t="s">
        <v>141</v>
      </c>
      <c r="C67" s="16" t="s">
        <v>142</v>
      </c>
      <c r="D67" s="16" t="s">
        <v>23</v>
      </c>
      <c r="E67" s="16">
        <v>1</v>
      </c>
      <c r="F67" s="170">
        <v>0</v>
      </c>
      <c r="G67" s="17">
        <f>E67*F67</f>
        <v>0</v>
      </c>
    </row>
    <row r="68" spans="2:7" ht="15.6" customHeight="1" x14ac:dyDescent="0.2">
      <c r="B68" s="20" t="s">
        <v>143</v>
      </c>
      <c r="C68" s="16" t="s">
        <v>144</v>
      </c>
      <c r="D68" s="16" t="s">
        <v>108</v>
      </c>
      <c r="E68" s="16">
        <v>3</v>
      </c>
      <c r="F68" s="170">
        <v>0</v>
      </c>
      <c r="G68" s="17">
        <f>E68*F68</f>
        <v>0</v>
      </c>
    </row>
    <row r="69" spans="2:7" ht="15.6" customHeight="1" x14ac:dyDescent="0.2">
      <c r="B69" s="20" t="s">
        <v>145</v>
      </c>
      <c r="C69" s="16" t="s">
        <v>146</v>
      </c>
      <c r="D69" s="16" t="s">
        <v>32</v>
      </c>
      <c r="E69" s="16">
        <v>1</v>
      </c>
      <c r="F69" s="170">
        <v>0</v>
      </c>
      <c r="G69" s="17">
        <f>E69*F69</f>
        <v>0</v>
      </c>
    </row>
    <row r="70" spans="2:7" ht="15.6" customHeight="1" x14ac:dyDescent="0.2">
      <c r="B70" s="30"/>
      <c r="F70" s="21" t="s">
        <v>80</v>
      </c>
      <c r="G70" s="19">
        <f>SUM(G66:G69)</f>
        <v>0</v>
      </c>
    </row>
    <row r="72" spans="2:7" ht="15.6" customHeight="1" x14ac:dyDescent="0.25">
      <c r="B72" s="3">
        <v>5</v>
      </c>
      <c r="C72" s="5" t="s">
        <v>147</v>
      </c>
      <c r="D72" s="7" t="s">
        <v>82</v>
      </c>
      <c r="E72" s="7" t="s">
        <v>18</v>
      </c>
      <c r="F72" s="7" t="s">
        <v>19</v>
      </c>
      <c r="G72" s="15" t="s">
        <v>20</v>
      </c>
    </row>
    <row r="73" spans="2:7" ht="15.6" customHeight="1" x14ac:dyDescent="0.2">
      <c r="B73" s="20" t="s">
        <v>148</v>
      </c>
      <c r="C73" s="16" t="s">
        <v>149</v>
      </c>
      <c r="D73" s="16" t="s">
        <v>23</v>
      </c>
      <c r="E73" s="16">
        <v>1</v>
      </c>
      <c r="F73" s="170">
        <v>0</v>
      </c>
      <c r="G73" s="17">
        <f t="shared" ref="G73:G86" si="2">E73*F73</f>
        <v>0</v>
      </c>
    </row>
    <row r="74" spans="2:7" ht="15.6" customHeight="1" x14ac:dyDescent="0.2">
      <c r="B74" s="20" t="s">
        <v>150</v>
      </c>
      <c r="C74" s="16" t="s">
        <v>151</v>
      </c>
      <c r="D74" s="16" t="s">
        <v>23</v>
      </c>
      <c r="E74" s="16">
        <v>1</v>
      </c>
      <c r="F74" s="170">
        <v>0</v>
      </c>
      <c r="G74" s="17">
        <f t="shared" si="2"/>
        <v>0</v>
      </c>
    </row>
    <row r="75" spans="2:7" ht="25.5" x14ac:dyDescent="0.2">
      <c r="B75" s="20" t="s">
        <v>152</v>
      </c>
      <c r="C75" s="18" t="s">
        <v>153</v>
      </c>
      <c r="D75" s="16" t="s">
        <v>23</v>
      </c>
      <c r="E75" s="16">
        <v>1</v>
      </c>
      <c r="F75" s="170">
        <v>0</v>
      </c>
      <c r="G75" s="17">
        <f t="shared" si="2"/>
        <v>0</v>
      </c>
    </row>
    <row r="76" spans="2:7" ht="12.75" x14ac:dyDescent="0.2">
      <c r="B76" s="20" t="s">
        <v>154</v>
      </c>
      <c r="C76" s="16" t="s">
        <v>155</v>
      </c>
      <c r="D76" s="16" t="s">
        <v>23</v>
      </c>
      <c r="E76" s="16">
        <v>1</v>
      </c>
      <c r="F76" s="170">
        <v>0</v>
      </c>
      <c r="G76" s="17">
        <f t="shared" si="2"/>
        <v>0</v>
      </c>
    </row>
    <row r="77" spans="2:7" ht="25.5" x14ac:dyDescent="0.2">
      <c r="B77" s="20" t="s">
        <v>156</v>
      </c>
      <c r="C77" s="18" t="s">
        <v>157</v>
      </c>
      <c r="D77" s="16" t="s">
        <v>23</v>
      </c>
      <c r="E77" s="16">
        <v>1</v>
      </c>
      <c r="F77" s="170">
        <v>0</v>
      </c>
      <c r="G77" s="17">
        <f t="shared" si="2"/>
        <v>0</v>
      </c>
    </row>
    <row r="78" spans="2:7" ht="15.6" customHeight="1" x14ac:dyDescent="0.2">
      <c r="B78" s="20" t="s">
        <v>158</v>
      </c>
      <c r="C78" s="18" t="s">
        <v>159</v>
      </c>
      <c r="D78" s="16" t="s">
        <v>23</v>
      </c>
      <c r="E78" s="16">
        <v>1</v>
      </c>
      <c r="F78" s="170">
        <v>0</v>
      </c>
      <c r="G78" s="17">
        <f t="shared" si="2"/>
        <v>0</v>
      </c>
    </row>
    <row r="79" spans="2:7" ht="38.25" x14ac:dyDescent="0.2">
      <c r="B79" s="20" t="s">
        <v>160</v>
      </c>
      <c r="C79" s="18" t="s">
        <v>161</v>
      </c>
      <c r="D79" s="16" t="s">
        <v>23</v>
      </c>
      <c r="E79" s="16">
        <v>1</v>
      </c>
      <c r="F79" s="170">
        <v>0</v>
      </c>
      <c r="G79" s="17">
        <f t="shared" si="2"/>
        <v>0</v>
      </c>
    </row>
    <row r="80" spans="2:7" ht="25.5" x14ac:dyDescent="0.2">
      <c r="B80" s="20" t="s">
        <v>162</v>
      </c>
      <c r="C80" s="18" t="s">
        <v>163</v>
      </c>
      <c r="D80" s="16" t="s">
        <v>23</v>
      </c>
      <c r="E80" s="16">
        <v>1</v>
      </c>
      <c r="F80" s="170">
        <v>0</v>
      </c>
      <c r="G80" s="17">
        <f t="shared" si="2"/>
        <v>0</v>
      </c>
    </row>
    <row r="81" spans="2:7" ht="25.5" x14ac:dyDescent="0.2">
      <c r="B81" s="20" t="s">
        <v>164</v>
      </c>
      <c r="C81" s="18" t="s">
        <v>165</v>
      </c>
      <c r="D81" s="16" t="s">
        <v>23</v>
      </c>
      <c r="E81" s="16">
        <v>1</v>
      </c>
      <c r="F81" s="170">
        <v>0</v>
      </c>
      <c r="G81" s="17">
        <f t="shared" si="2"/>
        <v>0</v>
      </c>
    </row>
    <row r="82" spans="2:7" ht="15.6" customHeight="1" x14ac:dyDescent="0.2">
      <c r="B82" s="20" t="s">
        <v>166</v>
      </c>
      <c r="C82" s="16" t="s">
        <v>167</v>
      </c>
      <c r="D82" s="16" t="s">
        <v>23</v>
      </c>
      <c r="E82" s="16">
        <v>1</v>
      </c>
      <c r="F82" s="170">
        <v>0</v>
      </c>
      <c r="G82" s="17">
        <f t="shared" si="2"/>
        <v>0</v>
      </c>
    </row>
    <row r="83" spans="2:7" ht="15.6" customHeight="1" x14ac:dyDescent="0.2">
      <c r="B83" s="20" t="s">
        <v>168</v>
      </c>
      <c r="C83" s="16" t="s">
        <v>169</v>
      </c>
      <c r="D83" s="16" t="s">
        <v>23</v>
      </c>
      <c r="E83" s="16">
        <v>1</v>
      </c>
      <c r="F83" s="170">
        <v>0</v>
      </c>
      <c r="G83" s="17">
        <f t="shared" si="2"/>
        <v>0</v>
      </c>
    </row>
    <row r="84" spans="2:7" ht="15.6" customHeight="1" x14ac:dyDescent="0.2">
      <c r="B84" s="20" t="s">
        <v>170</v>
      </c>
      <c r="C84" s="16" t="s">
        <v>171</v>
      </c>
      <c r="D84" s="16"/>
      <c r="E84" s="16">
        <v>1</v>
      </c>
      <c r="F84" s="170">
        <v>0</v>
      </c>
      <c r="G84" s="17">
        <f t="shared" si="2"/>
        <v>0</v>
      </c>
    </row>
    <row r="85" spans="2:7" ht="15.6" customHeight="1" x14ac:dyDescent="0.2">
      <c r="B85" s="20" t="s">
        <v>172</v>
      </c>
      <c r="C85" s="16" t="s">
        <v>173</v>
      </c>
      <c r="D85" s="16" t="s">
        <v>23</v>
      </c>
      <c r="E85" s="16">
        <v>1</v>
      </c>
      <c r="F85" s="170">
        <v>0</v>
      </c>
      <c r="G85" s="17">
        <f t="shared" si="2"/>
        <v>0</v>
      </c>
    </row>
    <row r="86" spans="2:7" ht="25.5" x14ac:dyDescent="0.2">
      <c r="B86" s="20" t="s">
        <v>174</v>
      </c>
      <c r="C86" s="18" t="s">
        <v>175</v>
      </c>
      <c r="D86" s="16" t="s">
        <v>23</v>
      </c>
      <c r="E86" s="16">
        <v>1</v>
      </c>
      <c r="F86" s="170">
        <v>0</v>
      </c>
      <c r="G86" s="17">
        <f t="shared" si="2"/>
        <v>0</v>
      </c>
    </row>
    <row r="87" spans="2:7" ht="15.6" customHeight="1" x14ac:dyDescent="0.2">
      <c r="F87" s="21" t="s">
        <v>80</v>
      </c>
      <c r="G87" s="19">
        <f>SUM(G73:G86)</f>
        <v>0</v>
      </c>
    </row>
    <row r="89" spans="2:7" ht="15.6" customHeight="1" x14ac:dyDescent="0.25">
      <c r="B89" s="3">
        <v>6</v>
      </c>
      <c r="C89" s="5" t="s">
        <v>176</v>
      </c>
      <c r="D89" s="7" t="s">
        <v>82</v>
      </c>
      <c r="E89" s="7" t="s">
        <v>18</v>
      </c>
      <c r="F89" s="7" t="s">
        <v>19</v>
      </c>
      <c r="G89" s="15" t="s">
        <v>20</v>
      </c>
    </row>
    <row r="90" spans="2:7" ht="25.5" x14ac:dyDescent="0.2">
      <c r="B90" s="20" t="s">
        <v>177</v>
      </c>
      <c r="C90" s="18" t="s">
        <v>178</v>
      </c>
      <c r="D90" s="16" t="s">
        <v>23</v>
      </c>
      <c r="E90" s="16">
        <v>1</v>
      </c>
      <c r="F90" s="170">
        <v>0</v>
      </c>
      <c r="G90" s="17">
        <f t="shared" ref="G90:G95" si="3">E90*F90</f>
        <v>0</v>
      </c>
    </row>
    <row r="91" spans="2:7" ht="33" customHeight="1" x14ac:dyDescent="0.2">
      <c r="B91" s="20" t="s">
        <v>179</v>
      </c>
      <c r="C91" s="18" t="s">
        <v>180</v>
      </c>
      <c r="D91" s="16" t="s">
        <v>23</v>
      </c>
      <c r="E91" s="16">
        <v>1</v>
      </c>
      <c r="F91" s="170">
        <v>0</v>
      </c>
      <c r="G91" s="17">
        <f t="shared" si="3"/>
        <v>0</v>
      </c>
    </row>
    <row r="92" spans="2:7" ht="12.75" x14ac:dyDescent="0.2">
      <c r="B92" s="20" t="s">
        <v>181</v>
      </c>
      <c r="C92" s="16" t="s">
        <v>182</v>
      </c>
      <c r="D92" s="16" t="s">
        <v>23</v>
      </c>
      <c r="E92" s="16">
        <v>1</v>
      </c>
      <c r="F92" s="170">
        <v>0</v>
      </c>
      <c r="G92" s="17">
        <f t="shared" si="3"/>
        <v>0</v>
      </c>
    </row>
    <row r="93" spans="2:7" ht="25.5" x14ac:dyDescent="0.2">
      <c r="B93" s="20" t="s">
        <v>183</v>
      </c>
      <c r="C93" s="18" t="s">
        <v>184</v>
      </c>
      <c r="D93" s="16" t="s">
        <v>23</v>
      </c>
      <c r="E93" s="16">
        <v>1</v>
      </c>
      <c r="F93" s="170">
        <v>0</v>
      </c>
      <c r="G93" s="17">
        <f t="shared" si="3"/>
        <v>0</v>
      </c>
    </row>
    <row r="94" spans="2:7" ht="14.65" customHeight="1" x14ac:dyDescent="0.2">
      <c r="B94" s="20" t="s">
        <v>185</v>
      </c>
      <c r="C94" s="18" t="s">
        <v>186</v>
      </c>
      <c r="D94" s="16" t="s">
        <v>23</v>
      </c>
      <c r="E94" s="16">
        <v>1</v>
      </c>
      <c r="F94" s="170">
        <v>0</v>
      </c>
      <c r="G94" s="17">
        <f t="shared" si="3"/>
        <v>0</v>
      </c>
    </row>
    <row r="95" spans="2:7" ht="38.25" x14ac:dyDescent="0.2">
      <c r="B95" s="20" t="s">
        <v>187</v>
      </c>
      <c r="C95" s="18" t="s">
        <v>188</v>
      </c>
      <c r="D95" s="27" t="s">
        <v>23</v>
      </c>
      <c r="E95" s="16">
        <v>1</v>
      </c>
      <c r="F95" s="170">
        <v>0</v>
      </c>
      <c r="G95" s="17">
        <f t="shared" si="3"/>
        <v>0</v>
      </c>
    </row>
    <row r="96" spans="2:7" s="31" customFormat="1" ht="15.6" customHeight="1" x14ac:dyDescent="0.2">
      <c r="B96" s="20" t="s">
        <v>189</v>
      </c>
      <c r="C96" s="16" t="s">
        <v>190</v>
      </c>
      <c r="D96" s="16"/>
      <c r="E96" s="16"/>
      <c r="F96" s="32"/>
      <c r="G96" s="17">
        <f>'2.2 KLIMA-VZT'!I70</f>
        <v>0</v>
      </c>
    </row>
    <row r="97" spans="2:7" ht="15.6" customHeight="1" x14ac:dyDescent="0.2">
      <c r="F97" s="21" t="s">
        <v>80</v>
      </c>
      <c r="G97" s="19">
        <f>SUM(G90:G96)</f>
        <v>0</v>
      </c>
    </row>
    <row r="99" spans="2:7" ht="15.6" customHeight="1" x14ac:dyDescent="0.25">
      <c r="B99" s="3">
        <v>7</v>
      </c>
      <c r="C99" s="5" t="s">
        <v>191</v>
      </c>
      <c r="D99" s="7" t="s">
        <v>82</v>
      </c>
      <c r="E99" s="7" t="s">
        <v>18</v>
      </c>
      <c r="F99" s="7" t="s">
        <v>19</v>
      </c>
      <c r="G99" s="15" t="s">
        <v>20</v>
      </c>
    </row>
    <row r="100" spans="2:7" s="31" customFormat="1" ht="15.6" customHeight="1" x14ac:dyDescent="0.2">
      <c r="B100" s="20" t="s">
        <v>192</v>
      </c>
      <c r="C100" s="16" t="s">
        <v>193</v>
      </c>
      <c r="D100" s="16"/>
      <c r="E100" s="16"/>
      <c r="F100" s="33"/>
      <c r="G100" s="17">
        <f>'2.1 ELEKTROINSTALACE'!G85</f>
        <v>0</v>
      </c>
    </row>
    <row r="101" spans="2:7" ht="15.6" customHeight="1" x14ac:dyDescent="0.2">
      <c r="F101" s="21" t="s">
        <v>80</v>
      </c>
      <c r="G101" s="19">
        <f>SUM(G100:G100)</f>
        <v>0</v>
      </c>
    </row>
    <row r="103" spans="2:7" ht="15.6" customHeight="1" x14ac:dyDescent="0.25">
      <c r="B103" s="3">
        <v>8</v>
      </c>
      <c r="C103" s="5" t="s">
        <v>194</v>
      </c>
      <c r="D103" s="7" t="s">
        <v>82</v>
      </c>
      <c r="E103" s="7" t="s">
        <v>18</v>
      </c>
      <c r="F103" s="7" t="s">
        <v>19</v>
      </c>
      <c r="G103" s="15" t="s">
        <v>20</v>
      </c>
    </row>
    <row r="104" spans="2:7" s="23" customFormat="1" ht="15.6" customHeight="1" x14ac:dyDescent="0.2">
      <c r="B104" s="34" t="s">
        <v>195</v>
      </c>
      <c r="C104" s="22" t="s">
        <v>196</v>
      </c>
      <c r="D104" s="22" t="s">
        <v>197</v>
      </c>
      <c r="E104" s="22" t="s">
        <v>197</v>
      </c>
      <c r="F104" s="33" t="s">
        <v>197</v>
      </c>
      <c r="G104" s="35" t="s">
        <v>197</v>
      </c>
    </row>
    <row r="105" spans="2:7" ht="12.75" customHeight="1" x14ac:dyDescent="0.2">
      <c r="B105" s="20" t="s">
        <v>198</v>
      </c>
      <c r="C105" s="18" t="s">
        <v>199</v>
      </c>
      <c r="D105" s="16" t="s">
        <v>108</v>
      </c>
      <c r="E105" s="22">
        <v>20</v>
      </c>
      <c r="F105" s="170">
        <v>0</v>
      </c>
      <c r="G105" s="17">
        <f t="shared" ref="G105:G118" si="4">E105*F105</f>
        <v>0</v>
      </c>
    </row>
    <row r="106" spans="2:7" ht="15.6" customHeight="1" x14ac:dyDescent="0.2">
      <c r="B106" s="20" t="s">
        <v>200</v>
      </c>
      <c r="C106" s="16" t="s">
        <v>201</v>
      </c>
      <c r="D106" s="16" t="s">
        <v>32</v>
      </c>
      <c r="E106" s="16">
        <v>3</v>
      </c>
      <c r="F106" s="170">
        <v>0</v>
      </c>
      <c r="G106" s="17">
        <f t="shared" si="4"/>
        <v>0</v>
      </c>
    </row>
    <row r="107" spans="2:7" ht="25.5" customHeight="1" x14ac:dyDescent="0.2">
      <c r="B107" s="20" t="s">
        <v>202</v>
      </c>
      <c r="C107" s="18" t="s">
        <v>203</v>
      </c>
      <c r="D107" s="16" t="s">
        <v>32</v>
      </c>
      <c r="E107" s="16">
        <v>4</v>
      </c>
      <c r="F107" s="170">
        <v>0</v>
      </c>
      <c r="G107" s="17">
        <f t="shared" si="4"/>
        <v>0</v>
      </c>
    </row>
    <row r="108" spans="2:7" ht="15.6" customHeight="1" x14ac:dyDescent="0.2">
      <c r="B108" s="20" t="s">
        <v>204</v>
      </c>
      <c r="C108" s="16" t="s">
        <v>205</v>
      </c>
      <c r="D108" s="16" t="s">
        <v>32</v>
      </c>
      <c r="E108" s="16">
        <v>4</v>
      </c>
      <c r="F108" s="170">
        <v>0</v>
      </c>
      <c r="G108" s="17">
        <f t="shared" si="4"/>
        <v>0</v>
      </c>
    </row>
    <row r="109" spans="2:7" ht="15.6" customHeight="1" x14ac:dyDescent="0.2">
      <c r="B109" s="20" t="s">
        <v>206</v>
      </c>
      <c r="C109" s="16" t="s">
        <v>207</v>
      </c>
      <c r="D109" s="16" t="s">
        <v>108</v>
      </c>
      <c r="E109" s="22">
        <v>8</v>
      </c>
      <c r="F109" s="170">
        <v>0</v>
      </c>
      <c r="G109" s="17">
        <f t="shared" si="4"/>
        <v>0</v>
      </c>
    </row>
    <row r="110" spans="2:7" ht="15.6" customHeight="1" x14ac:dyDescent="0.2">
      <c r="B110" s="20" t="s">
        <v>208</v>
      </c>
      <c r="C110" s="16" t="s">
        <v>209</v>
      </c>
      <c r="D110" s="16" t="s">
        <v>32</v>
      </c>
      <c r="E110" s="16">
        <f>44+8</f>
        <v>52</v>
      </c>
      <c r="F110" s="170">
        <v>0</v>
      </c>
      <c r="G110" s="17">
        <f t="shared" si="4"/>
        <v>0</v>
      </c>
    </row>
    <row r="111" spans="2:7" ht="25.5" customHeight="1" x14ac:dyDescent="0.2">
      <c r="B111" s="20" t="s">
        <v>210</v>
      </c>
      <c r="C111" s="18" t="s">
        <v>211</v>
      </c>
      <c r="D111" s="16" t="s">
        <v>32</v>
      </c>
      <c r="E111" s="16">
        <v>1</v>
      </c>
      <c r="F111" s="170">
        <v>0</v>
      </c>
      <c r="G111" s="17">
        <f t="shared" si="4"/>
        <v>0</v>
      </c>
    </row>
    <row r="112" spans="2:7" ht="26.25" customHeight="1" x14ac:dyDescent="0.2">
      <c r="B112" s="20" t="s">
        <v>212</v>
      </c>
      <c r="C112" s="18" t="s">
        <v>213</v>
      </c>
      <c r="D112" s="16" t="s">
        <v>32</v>
      </c>
      <c r="E112" s="16">
        <v>1</v>
      </c>
      <c r="F112" s="170">
        <v>0</v>
      </c>
      <c r="G112" s="17">
        <f t="shared" si="4"/>
        <v>0</v>
      </c>
    </row>
    <row r="113" spans="1:7" ht="24.75" customHeight="1" x14ac:dyDescent="0.2">
      <c r="B113" s="20" t="s">
        <v>214</v>
      </c>
      <c r="C113" s="18" t="s">
        <v>215</v>
      </c>
      <c r="D113" s="16" t="s">
        <v>23</v>
      </c>
      <c r="E113" s="16">
        <v>1</v>
      </c>
      <c r="F113" s="170">
        <v>0</v>
      </c>
      <c r="G113" s="17">
        <f t="shared" si="4"/>
        <v>0</v>
      </c>
    </row>
    <row r="114" spans="1:7" ht="24.75" customHeight="1" x14ac:dyDescent="0.2">
      <c r="B114" s="20" t="s">
        <v>216</v>
      </c>
      <c r="C114" s="18" t="s">
        <v>217</v>
      </c>
      <c r="D114" s="16" t="s">
        <v>32</v>
      </c>
      <c r="E114" s="16">
        <v>1</v>
      </c>
      <c r="F114" s="170">
        <v>0</v>
      </c>
      <c r="G114" s="17">
        <f t="shared" si="4"/>
        <v>0</v>
      </c>
    </row>
    <row r="115" spans="1:7" ht="14.65" customHeight="1" x14ac:dyDescent="0.2">
      <c r="B115" s="20" t="s">
        <v>218</v>
      </c>
      <c r="C115" s="18" t="s">
        <v>219</v>
      </c>
      <c r="D115" s="16" t="s">
        <v>32</v>
      </c>
      <c r="E115" s="16">
        <v>4</v>
      </c>
      <c r="F115" s="170">
        <v>0</v>
      </c>
      <c r="G115" s="17">
        <f t="shared" si="4"/>
        <v>0</v>
      </c>
    </row>
    <row r="116" spans="1:7" ht="25.5" x14ac:dyDescent="0.2">
      <c r="B116" s="20" t="s">
        <v>220</v>
      </c>
      <c r="C116" s="18" t="s">
        <v>221</v>
      </c>
      <c r="D116" s="16" t="s">
        <v>29</v>
      </c>
      <c r="E116" s="16">
        <f>3.5*0.5</f>
        <v>1.75</v>
      </c>
      <c r="F116" s="170">
        <v>0</v>
      </c>
      <c r="G116" s="17">
        <f t="shared" si="4"/>
        <v>0</v>
      </c>
    </row>
    <row r="117" spans="1:7" ht="25.5" x14ac:dyDescent="0.2">
      <c r="B117" s="20" t="s">
        <v>222</v>
      </c>
      <c r="C117" s="18" t="s">
        <v>223</v>
      </c>
      <c r="D117" s="16" t="s">
        <v>29</v>
      </c>
      <c r="E117" s="16">
        <f>1</f>
        <v>1</v>
      </c>
      <c r="F117" s="170">
        <v>0</v>
      </c>
      <c r="G117" s="17">
        <f t="shared" si="4"/>
        <v>0</v>
      </c>
    </row>
    <row r="118" spans="1:7" ht="15.6" customHeight="1" x14ac:dyDescent="0.2">
      <c r="B118" s="20" t="s">
        <v>224</v>
      </c>
      <c r="C118" s="16" t="s">
        <v>225</v>
      </c>
      <c r="D118" s="16" t="s">
        <v>29</v>
      </c>
      <c r="E118" s="16">
        <f>3.3*11.7+4</f>
        <v>42.609999999999992</v>
      </c>
      <c r="F118" s="170">
        <v>0</v>
      </c>
      <c r="G118" s="17">
        <f t="shared" si="4"/>
        <v>0</v>
      </c>
    </row>
    <row r="119" spans="1:7" ht="14.65" customHeight="1" x14ac:dyDescent="0.2">
      <c r="B119" s="20"/>
      <c r="C119" s="36" t="s">
        <v>226</v>
      </c>
      <c r="D119" s="16"/>
      <c r="E119" s="16"/>
      <c r="F119" s="33"/>
      <c r="G119" s="17"/>
    </row>
    <row r="120" spans="1:7" ht="14.65" customHeight="1" x14ac:dyDescent="0.2">
      <c r="B120" s="20" t="s">
        <v>227</v>
      </c>
      <c r="C120" s="18" t="s">
        <v>228</v>
      </c>
      <c r="D120" s="16" t="s">
        <v>29</v>
      </c>
      <c r="E120" s="16">
        <v>0.8</v>
      </c>
      <c r="F120" s="170">
        <v>0</v>
      </c>
      <c r="G120" s="17">
        <f>E120*F120</f>
        <v>0</v>
      </c>
    </row>
    <row r="121" spans="1:7" ht="14.65" customHeight="1" x14ac:dyDescent="0.2">
      <c r="B121" s="20" t="s">
        <v>229</v>
      </c>
      <c r="C121" s="18" t="s">
        <v>230</v>
      </c>
      <c r="D121" s="16" t="s">
        <v>29</v>
      </c>
      <c r="E121" s="16">
        <v>0.8</v>
      </c>
      <c r="F121" s="170">
        <v>0</v>
      </c>
      <c r="G121" s="17">
        <f>E121*F121</f>
        <v>0</v>
      </c>
    </row>
    <row r="122" spans="1:7" ht="14.65" customHeight="1" x14ac:dyDescent="0.2">
      <c r="B122" s="20" t="s">
        <v>231</v>
      </c>
      <c r="C122" s="16" t="s">
        <v>207</v>
      </c>
      <c r="D122" s="16" t="s">
        <v>29</v>
      </c>
      <c r="E122" s="16">
        <v>0.8</v>
      </c>
      <c r="F122" s="170">
        <v>0</v>
      </c>
      <c r="G122" s="17">
        <f>E122*F122</f>
        <v>0</v>
      </c>
    </row>
    <row r="123" spans="1:7" ht="15.6" customHeight="1" x14ac:dyDescent="0.2">
      <c r="F123" s="21" t="s">
        <v>80</v>
      </c>
      <c r="G123" s="19">
        <f>SUM(G104:G122)</f>
        <v>0</v>
      </c>
    </row>
    <row r="125" spans="1:7" ht="15.6" customHeight="1" x14ac:dyDescent="0.25">
      <c r="B125" s="3">
        <v>9</v>
      </c>
      <c r="C125" s="5" t="s">
        <v>232</v>
      </c>
      <c r="D125" s="7" t="s">
        <v>82</v>
      </c>
      <c r="E125" s="7" t="s">
        <v>18</v>
      </c>
      <c r="F125" s="7" t="s">
        <v>19</v>
      </c>
      <c r="G125" s="15" t="s">
        <v>20</v>
      </c>
    </row>
    <row r="126" spans="1:7" ht="15.6" customHeight="1" x14ac:dyDescent="0.2">
      <c r="B126" s="20" t="s">
        <v>233</v>
      </c>
      <c r="C126" s="16" t="s">
        <v>234</v>
      </c>
      <c r="D126" s="16" t="s">
        <v>197</v>
      </c>
      <c r="E126" s="16" t="s">
        <v>197</v>
      </c>
      <c r="F126" s="32" t="s">
        <v>197</v>
      </c>
      <c r="G126" s="17" t="s">
        <v>197</v>
      </c>
    </row>
    <row r="127" spans="1:7" ht="12.75" customHeight="1" x14ac:dyDescent="0.2">
      <c r="A127" s="37"/>
      <c r="B127" s="20" t="s">
        <v>235</v>
      </c>
      <c r="C127" s="18" t="s">
        <v>199</v>
      </c>
      <c r="D127" s="16" t="s">
        <v>108</v>
      </c>
      <c r="E127" s="22">
        <v>10.5</v>
      </c>
      <c r="F127" s="170">
        <v>0</v>
      </c>
      <c r="G127" s="17">
        <f t="shared" ref="G127:G139" si="5">E127*F127</f>
        <v>0</v>
      </c>
    </row>
    <row r="128" spans="1:7" ht="12.75" customHeight="1" x14ac:dyDescent="0.2">
      <c r="B128" s="20" t="s">
        <v>236</v>
      </c>
      <c r="C128" s="16" t="s">
        <v>237</v>
      </c>
      <c r="D128" s="16" t="s">
        <v>32</v>
      </c>
      <c r="E128" s="16">
        <v>1</v>
      </c>
      <c r="F128" s="170">
        <v>0</v>
      </c>
      <c r="G128" s="17">
        <f t="shared" si="5"/>
        <v>0</v>
      </c>
    </row>
    <row r="129" spans="2:7" ht="15.6" customHeight="1" x14ac:dyDescent="0.2">
      <c r="B129" s="20" t="s">
        <v>238</v>
      </c>
      <c r="C129" s="16" t="s">
        <v>207</v>
      </c>
      <c r="D129" s="16" t="s">
        <v>108</v>
      </c>
      <c r="E129" s="22">
        <v>3</v>
      </c>
      <c r="F129" s="170">
        <v>0</v>
      </c>
      <c r="G129" s="17">
        <f t="shared" si="5"/>
        <v>0</v>
      </c>
    </row>
    <row r="130" spans="2:7" s="23" customFormat="1" ht="14.65" customHeight="1" x14ac:dyDescent="0.2">
      <c r="B130" s="34" t="s">
        <v>239</v>
      </c>
      <c r="C130" s="25" t="s">
        <v>240</v>
      </c>
      <c r="D130" s="22" t="s">
        <v>23</v>
      </c>
      <c r="E130" s="22">
        <v>1</v>
      </c>
      <c r="F130" s="170">
        <v>0</v>
      </c>
      <c r="G130" s="35">
        <f t="shared" si="5"/>
        <v>0</v>
      </c>
    </row>
    <row r="131" spans="2:7" ht="38.25" x14ac:dyDescent="0.2">
      <c r="B131" s="20" t="s">
        <v>241</v>
      </c>
      <c r="C131" s="18" t="s">
        <v>242</v>
      </c>
      <c r="D131" s="16" t="s">
        <v>23</v>
      </c>
      <c r="E131" s="22">
        <v>1</v>
      </c>
      <c r="F131" s="170">
        <v>0</v>
      </c>
      <c r="G131" s="17">
        <f t="shared" si="5"/>
        <v>0</v>
      </c>
    </row>
    <row r="132" spans="2:7" ht="63.75" x14ac:dyDescent="0.2">
      <c r="B132" s="20" t="s">
        <v>243</v>
      </c>
      <c r="C132" s="18" t="s">
        <v>244</v>
      </c>
      <c r="D132" s="16" t="s">
        <v>23</v>
      </c>
      <c r="E132" s="22">
        <v>1</v>
      </c>
      <c r="F132" s="170">
        <v>0</v>
      </c>
      <c r="G132" s="17">
        <f t="shared" si="5"/>
        <v>0</v>
      </c>
    </row>
    <row r="133" spans="2:7" ht="63.75" x14ac:dyDescent="0.2">
      <c r="B133" s="20" t="s">
        <v>245</v>
      </c>
      <c r="C133" s="18" t="s">
        <v>246</v>
      </c>
      <c r="D133" s="16" t="s">
        <v>23</v>
      </c>
      <c r="E133" s="22">
        <v>1</v>
      </c>
      <c r="F133" s="170">
        <v>0</v>
      </c>
      <c r="G133" s="17">
        <f t="shared" si="5"/>
        <v>0</v>
      </c>
    </row>
    <row r="134" spans="2:7" ht="14.65" customHeight="1" x14ac:dyDescent="0.2">
      <c r="B134" s="20" t="s">
        <v>247</v>
      </c>
      <c r="C134" s="18" t="s">
        <v>248</v>
      </c>
      <c r="D134" s="16" t="s">
        <v>32</v>
      </c>
      <c r="E134" s="22">
        <v>1</v>
      </c>
      <c r="F134" s="170">
        <v>0</v>
      </c>
      <c r="G134" s="17">
        <f t="shared" si="5"/>
        <v>0</v>
      </c>
    </row>
    <row r="135" spans="2:7" ht="25.5" x14ac:dyDescent="0.2">
      <c r="B135" s="20" t="s">
        <v>249</v>
      </c>
      <c r="C135" s="25" t="s">
        <v>250</v>
      </c>
      <c r="D135" s="16" t="s">
        <v>23</v>
      </c>
      <c r="E135" s="16">
        <v>1</v>
      </c>
      <c r="F135" s="170">
        <v>0</v>
      </c>
      <c r="G135" s="17">
        <f t="shared" si="5"/>
        <v>0</v>
      </c>
    </row>
    <row r="136" spans="2:7" ht="12.75" x14ac:dyDescent="0.2">
      <c r="B136" s="20" t="s">
        <v>251</v>
      </c>
      <c r="C136" s="25" t="s">
        <v>252</v>
      </c>
      <c r="D136" s="16" t="s">
        <v>23</v>
      </c>
      <c r="E136" s="16">
        <v>1</v>
      </c>
      <c r="F136" s="170">
        <v>0</v>
      </c>
      <c r="G136" s="17">
        <f t="shared" si="5"/>
        <v>0</v>
      </c>
    </row>
    <row r="137" spans="2:7" ht="25.5" x14ac:dyDescent="0.2">
      <c r="B137" s="20" t="s">
        <v>253</v>
      </c>
      <c r="C137" s="18" t="s">
        <v>254</v>
      </c>
      <c r="D137" s="16" t="s">
        <v>29</v>
      </c>
      <c r="E137" s="16">
        <f>3.5*0.5</f>
        <v>1.75</v>
      </c>
      <c r="F137" s="170">
        <v>0</v>
      </c>
      <c r="G137" s="17">
        <f t="shared" si="5"/>
        <v>0</v>
      </c>
    </row>
    <row r="138" spans="2:7" ht="25.5" x14ac:dyDescent="0.2">
      <c r="B138" s="20" t="s">
        <v>255</v>
      </c>
      <c r="C138" s="18" t="s">
        <v>223</v>
      </c>
      <c r="D138" s="16" t="s">
        <v>29</v>
      </c>
      <c r="E138" s="16">
        <f>1</f>
        <v>1</v>
      </c>
      <c r="F138" s="170">
        <v>0</v>
      </c>
      <c r="G138" s="17">
        <f t="shared" si="5"/>
        <v>0</v>
      </c>
    </row>
    <row r="139" spans="2:7" ht="15.6" customHeight="1" x14ac:dyDescent="0.2">
      <c r="B139" s="20" t="s">
        <v>222</v>
      </c>
      <c r="C139" s="16" t="s">
        <v>225</v>
      </c>
      <c r="D139" s="16" t="s">
        <v>108</v>
      </c>
      <c r="E139" s="16">
        <f>6.3*3.3</f>
        <v>20.79</v>
      </c>
      <c r="F139" s="170">
        <v>0</v>
      </c>
      <c r="G139" s="17">
        <f t="shared" si="5"/>
        <v>0</v>
      </c>
    </row>
    <row r="140" spans="2:7" ht="15.6" customHeight="1" x14ac:dyDescent="0.2">
      <c r="F140" s="21" t="s">
        <v>80</v>
      </c>
      <c r="G140" s="19">
        <f>SUM(G126:G139)</f>
        <v>0</v>
      </c>
    </row>
    <row r="142" spans="2:7" ht="15.6" customHeight="1" x14ac:dyDescent="0.25">
      <c r="B142" s="3">
        <v>10</v>
      </c>
      <c r="C142" s="5" t="s">
        <v>256</v>
      </c>
      <c r="D142" s="7" t="s">
        <v>82</v>
      </c>
      <c r="E142" s="7" t="s">
        <v>18</v>
      </c>
      <c r="F142" s="7" t="s">
        <v>19</v>
      </c>
      <c r="G142" s="15" t="s">
        <v>20</v>
      </c>
    </row>
    <row r="143" spans="2:7" ht="41.25" customHeight="1" x14ac:dyDescent="0.2">
      <c r="B143" s="20" t="s">
        <v>257</v>
      </c>
      <c r="C143" s="18" t="s">
        <v>258</v>
      </c>
      <c r="D143" s="16" t="s">
        <v>23</v>
      </c>
      <c r="E143" s="16">
        <v>1</v>
      </c>
      <c r="F143" s="170">
        <v>0</v>
      </c>
      <c r="G143" s="17">
        <f t="shared" ref="G143:G152" si="6">E143*F143</f>
        <v>0</v>
      </c>
    </row>
    <row r="144" spans="2:7" ht="25.5" x14ac:dyDescent="0.2">
      <c r="B144" s="20" t="s">
        <v>259</v>
      </c>
      <c r="C144" s="18" t="s">
        <v>260</v>
      </c>
      <c r="D144" s="16" t="s">
        <v>23</v>
      </c>
      <c r="E144" s="16">
        <v>1</v>
      </c>
      <c r="F144" s="170">
        <v>0</v>
      </c>
      <c r="G144" s="17">
        <f t="shared" si="6"/>
        <v>0</v>
      </c>
    </row>
    <row r="145" spans="1:7" ht="15.6" customHeight="1" x14ac:dyDescent="0.2">
      <c r="B145" s="20" t="s">
        <v>261</v>
      </c>
      <c r="C145" s="16" t="s">
        <v>262</v>
      </c>
      <c r="D145" s="16" t="s">
        <v>108</v>
      </c>
      <c r="E145" s="22">
        <v>5</v>
      </c>
      <c r="F145" s="170">
        <v>0</v>
      </c>
      <c r="G145" s="17">
        <f t="shared" si="6"/>
        <v>0</v>
      </c>
    </row>
    <row r="146" spans="1:7" ht="15.6" customHeight="1" x14ac:dyDescent="0.2">
      <c r="B146" s="20" t="s">
        <v>263</v>
      </c>
      <c r="C146" s="16" t="s">
        <v>264</v>
      </c>
      <c r="D146" s="16" t="s">
        <v>32</v>
      </c>
      <c r="E146" s="22">
        <v>2</v>
      </c>
      <c r="F146" s="170">
        <v>0</v>
      </c>
      <c r="G146" s="17">
        <f t="shared" si="6"/>
        <v>0</v>
      </c>
    </row>
    <row r="147" spans="1:7" ht="15.6" customHeight="1" x14ac:dyDescent="0.2">
      <c r="B147" s="20" t="s">
        <v>265</v>
      </c>
      <c r="C147" s="16" t="s">
        <v>207</v>
      </c>
      <c r="D147" s="16" t="s">
        <v>108</v>
      </c>
      <c r="E147" s="22">
        <v>4</v>
      </c>
      <c r="F147" s="170">
        <v>0</v>
      </c>
      <c r="G147" s="17">
        <f t="shared" si="6"/>
        <v>0</v>
      </c>
    </row>
    <row r="148" spans="1:7" ht="15.6" customHeight="1" x14ac:dyDescent="0.2">
      <c r="B148" s="20" t="s">
        <v>266</v>
      </c>
      <c r="C148" s="16" t="s">
        <v>267</v>
      </c>
      <c r="D148" s="16" t="s">
        <v>108</v>
      </c>
      <c r="E148" s="22">
        <v>2.4</v>
      </c>
      <c r="F148" s="170">
        <v>0</v>
      </c>
      <c r="G148" s="17">
        <f t="shared" si="6"/>
        <v>0</v>
      </c>
    </row>
    <row r="149" spans="1:7" ht="15.6" customHeight="1" x14ac:dyDescent="0.2">
      <c r="B149" s="20" t="s">
        <v>268</v>
      </c>
      <c r="C149" s="16" t="s">
        <v>269</v>
      </c>
      <c r="D149" s="16" t="s">
        <v>32</v>
      </c>
      <c r="E149" s="22">
        <v>1</v>
      </c>
      <c r="F149" s="170">
        <v>0</v>
      </c>
      <c r="G149" s="17">
        <f t="shared" si="6"/>
        <v>0</v>
      </c>
    </row>
    <row r="150" spans="1:7" ht="22.35" customHeight="1" x14ac:dyDescent="0.2">
      <c r="B150" s="20" t="s">
        <v>270</v>
      </c>
      <c r="C150" s="18" t="s">
        <v>271</v>
      </c>
      <c r="D150" s="16" t="s">
        <v>32</v>
      </c>
      <c r="E150" s="16">
        <v>1</v>
      </c>
      <c r="F150" s="170">
        <v>0</v>
      </c>
      <c r="G150" s="17">
        <f t="shared" si="6"/>
        <v>0</v>
      </c>
    </row>
    <row r="151" spans="1:7" ht="15.6" customHeight="1" x14ac:dyDescent="0.2">
      <c r="B151" s="20" t="s">
        <v>272</v>
      </c>
      <c r="C151" s="16" t="s">
        <v>273</v>
      </c>
      <c r="D151" s="16" t="s">
        <v>23</v>
      </c>
      <c r="E151" s="16">
        <v>1</v>
      </c>
      <c r="F151" s="170">
        <v>0</v>
      </c>
      <c r="G151" s="17">
        <f t="shared" si="6"/>
        <v>0</v>
      </c>
    </row>
    <row r="152" spans="1:7" ht="15.6" customHeight="1" x14ac:dyDescent="0.2">
      <c r="B152" s="20" t="s">
        <v>274</v>
      </c>
      <c r="C152" s="16" t="s">
        <v>225</v>
      </c>
      <c r="D152" s="16" t="s">
        <v>108</v>
      </c>
      <c r="E152" s="16">
        <v>15</v>
      </c>
      <c r="F152" s="170">
        <v>0</v>
      </c>
      <c r="G152" s="17">
        <f t="shared" si="6"/>
        <v>0</v>
      </c>
    </row>
    <row r="153" spans="1:7" ht="15.6" customHeight="1" x14ac:dyDescent="0.2">
      <c r="F153" s="21" t="s">
        <v>80</v>
      </c>
      <c r="G153" s="19">
        <f>SUM(G143:G152)</f>
        <v>0</v>
      </c>
    </row>
    <row r="155" spans="1:7" ht="15.6" customHeight="1" x14ac:dyDescent="0.25">
      <c r="B155" s="3">
        <v>11</v>
      </c>
      <c r="C155" s="5" t="s">
        <v>275</v>
      </c>
      <c r="D155" s="7" t="s">
        <v>82</v>
      </c>
      <c r="E155" s="7" t="s">
        <v>18</v>
      </c>
      <c r="F155" s="7" t="s">
        <v>19</v>
      </c>
      <c r="G155" s="15" t="s">
        <v>20</v>
      </c>
    </row>
    <row r="156" spans="1:7" ht="25.5" x14ac:dyDescent="0.2">
      <c r="B156" s="20" t="s">
        <v>276</v>
      </c>
      <c r="C156" s="18" t="s">
        <v>277</v>
      </c>
      <c r="D156" s="16" t="s">
        <v>32</v>
      </c>
      <c r="E156" s="16">
        <v>1</v>
      </c>
      <c r="F156" s="170">
        <v>0</v>
      </c>
      <c r="G156" s="17">
        <f>E156*F156</f>
        <v>0</v>
      </c>
    </row>
    <row r="157" spans="1:7" ht="15.6" customHeight="1" x14ac:dyDescent="0.2">
      <c r="B157" s="20" t="s">
        <v>278</v>
      </c>
      <c r="C157" s="16" t="s">
        <v>279</v>
      </c>
      <c r="D157" s="16" t="s">
        <v>32</v>
      </c>
      <c r="E157" s="16">
        <v>1</v>
      </c>
      <c r="F157" s="170">
        <v>0</v>
      </c>
      <c r="G157" s="17">
        <f>E157*F157</f>
        <v>0</v>
      </c>
    </row>
    <row r="158" spans="1:7" ht="15.6" customHeight="1" x14ac:dyDescent="0.25">
      <c r="A158" s="5"/>
      <c r="B158" s="20" t="s">
        <v>280</v>
      </c>
      <c r="C158" s="16" t="s">
        <v>281</v>
      </c>
      <c r="D158" s="16" t="s">
        <v>108</v>
      </c>
      <c r="E158" s="16">
        <f>1.8*1.8*2</f>
        <v>6.48</v>
      </c>
      <c r="F158" s="170">
        <v>0</v>
      </c>
      <c r="G158" s="17">
        <f>E158*F158</f>
        <v>0</v>
      </c>
    </row>
    <row r="159" spans="1:7" s="37" customFormat="1" ht="15.6" customHeight="1" x14ac:dyDescent="0.2">
      <c r="A159"/>
      <c r="B159" s="20"/>
      <c r="C159" s="38" t="s">
        <v>282</v>
      </c>
      <c r="G159" s="39"/>
    </row>
    <row r="160" spans="1:7" ht="25.5" x14ac:dyDescent="0.2">
      <c r="B160" s="20" t="s">
        <v>283</v>
      </c>
      <c r="C160" s="25" t="s">
        <v>284</v>
      </c>
      <c r="D160" s="16" t="s">
        <v>23</v>
      </c>
      <c r="E160" s="16">
        <v>1</v>
      </c>
      <c r="F160" s="170">
        <v>0</v>
      </c>
      <c r="G160" s="17">
        <f>E160*F160</f>
        <v>0</v>
      </c>
    </row>
    <row r="161" spans="2:7" ht="15.6" customHeight="1" x14ac:dyDescent="0.2">
      <c r="B161" s="20" t="s">
        <v>285</v>
      </c>
      <c r="C161" s="22" t="s">
        <v>286</v>
      </c>
      <c r="D161" s="16" t="s">
        <v>32</v>
      </c>
      <c r="E161" s="16">
        <v>1</v>
      </c>
      <c r="F161" s="170">
        <v>0</v>
      </c>
      <c r="G161" s="17">
        <f>E161*F161</f>
        <v>0</v>
      </c>
    </row>
    <row r="162" spans="2:7" ht="25.5" x14ac:dyDescent="0.2">
      <c r="B162" s="20" t="s">
        <v>287</v>
      </c>
      <c r="C162" s="25" t="s">
        <v>288</v>
      </c>
      <c r="D162" s="16" t="s">
        <v>32</v>
      </c>
      <c r="E162" s="16">
        <v>2</v>
      </c>
      <c r="F162" s="170">
        <v>0</v>
      </c>
      <c r="G162" s="17">
        <f>E162*F162</f>
        <v>0</v>
      </c>
    </row>
    <row r="163" spans="2:7" ht="31.5" customHeight="1" x14ac:dyDescent="0.2">
      <c r="B163" s="20" t="s">
        <v>289</v>
      </c>
      <c r="C163" s="25" t="s">
        <v>290</v>
      </c>
      <c r="D163" s="16" t="s">
        <v>32</v>
      </c>
      <c r="E163" s="16">
        <v>1</v>
      </c>
      <c r="F163" s="170">
        <v>0</v>
      </c>
      <c r="G163" s="17">
        <f>E163*F163</f>
        <v>0</v>
      </c>
    </row>
    <row r="164" spans="2:7" ht="43.5" customHeight="1" x14ac:dyDescent="0.2">
      <c r="B164" s="20" t="s">
        <v>291</v>
      </c>
      <c r="C164" s="18" t="s">
        <v>292</v>
      </c>
      <c r="D164" s="16" t="s">
        <v>23</v>
      </c>
      <c r="E164" s="16">
        <v>1</v>
      </c>
      <c r="F164" s="170">
        <v>0</v>
      </c>
      <c r="G164" s="17">
        <f>E164*F164</f>
        <v>0</v>
      </c>
    </row>
    <row r="165" spans="2:7" ht="15.6" customHeight="1" x14ac:dyDescent="0.2">
      <c r="F165" s="21" t="s">
        <v>80</v>
      </c>
      <c r="G165" s="19">
        <f>SUM(G156:G164)</f>
        <v>0</v>
      </c>
    </row>
    <row r="167" spans="2:7" ht="15.6" customHeight="1" x14ac:dyDescent="0.25">
      <c r="B167" s="3">
        <v>12</v>
      </c>
      <c r="C167" s="5" t="s">
        <v>293</v>
      </c>
      <c r="D167" s="7" t="s">
        <v>82</v>
      </c>
      <c r="E167" s="7" t="s">
        <v>18</v>
      </c>
      <c r="F167" s="7" t="s">
        <v>19</v>
      </c>
      <c r="G167" s="15" t="s">
        <v>20</v>
      </c>
    </row>
    <row r="168" spans="2:7" ht="32.1" customHeight="1" x14ac:dyDescent="0.2">
      <c r="B168" s="3" t="s">
        <v>294</v>
      </c>
      <c r="C168" s="18" t="s">
        <v>295</v>
      </c>
      <c r="D168" s="16" t="s">
        <v>32</v>
      </c>
      <c r="E168" s="16">
        <v>1</v>
      </c>
      <c r="F168" s="170">
        <v>0</v>
      </c>
      <c r="G168" s="17">
        <f>E168*F168</f>
        <v>0</v>
      </c>
    </row>
    <row r="169" spans="2:7" ht="15.6" customHeight="1" x14ac:dyDescent="0.2">
      <c r="F169" s="21" t="s">
        <v>80</v>
      </c>
      <c r="G169" s="19">
        <f>SUM(G168)</f>
        <v>0</v>
      </c>
    </row>
    <row r="171" spans="2:7" ht="15.75" customHeight="1" x14ac:dyDescent="0.25">
      <c r="B171" s="3">
        <v>13</v>
      </c>
      <c r="C171" s="5" t="s">
        <v>296</v>
      </c>
      <c r="G171" s="15" t="s">
        <v>20</v>
      </c>
    </row>
    <row r="172" spans="2:7" ht="12.75" customHeight="1" x14ac:dyDescent="0.2">
      <c r="F172" s="21" t="s">
        <v>80</v>
      </c>
      <c r="G172" s="172">
        <v>0</v>
      </c>
    </row>
    <row r="173" spans="2:7" ht="12.75" customHeight="1" x14ac:dyDescent="0.2"/>
    <row r="174" spans="2:7" ht="15.75" customHeight="1" x14ac:dyDescent="0.25">
      <c r="B174" s="3">
        <v>14</v>
      </c>
      <c r="C174" s="5" t="s">
        <v>297</v>
      </c>
      <c r="G174" s="15" t="s">
        <v>20</v>
      </c>
    </row>
    <row r="175" spans="2:7" ht="12.75" customHeight="1" x14ac:dyDescent="0.2">
      <c r="F175" s="21" t="s">
        <v>80</v>
      </c>
      <c r="G175" s="172">
        <v>0</v>
      </c>
    </row>
    <row r="176" spans="2:7" ht="12.75" customHeight="1" x14ac:dyDescent="0.2"/>
    <row r="177" spans="1:7" ht="15.75" customHeight="1" x14ac:dyDescent="0.25">
      <c r="B177" s="3">
        <v>15</v>
      </c>
      <c r="C177" s="5" t="s">
        <v>298</v>
      </c>
      <c r="G177" s="15" t="s">
        <v>20</v>
      </c>
    </row>
    <row r="178" spans="1:7" ht="12.75" customHeight="1" x14ac:dyDescent="0.2">
      <c r="F178" s="21" t="s">
        <v>80</v>
      </c>
      <c r="G178" s="172">
        <v>0</v>
      </c>
    </row>
    <row r="179" spans="1:7" ht="12.75" customHeight="1" x14ac:dyDescent="0.2"/>
    <row r="180" spans="1:7" ht="12.75" customHeight="1" x14ac:dyDescent="0.2"/>
    <row r="181" spans="1:7" s="5" customFormat="1" ht="15.75" customHeight="1" x14ac:dyDescent="0.25">
      <c r="A181"/>
      <c r="B181" s="4"/>
      <c r="C181" s="5" t="s">
        <v>299</v>
      </c>
      <c r="G181" s="40">
        <f>G6+G34+G62+G70+G87+G97+G101+G123+G140+G153+G165+G169+G172+G175+G178</f>
        <v>0</v>
      </c>
    </row>
    <row r="182" spans="1:7" ht="12.75" customHeight="1" x14ac:dyDescent="0.2"/>
    <row r="183" spans="1:7" ht="12.75" customHeight="1" x14ac:dyDescent="0.2"/>
    <row r="184" spans="1:7" ht="15.75" customHeight="1" x14ac:dyDescent="0.25">
      <c r="C184" s="5" t="s">
        <v>300</v>
      </c>
    </row>
    <row r="185" spans="1:7" ht="12.75" customHeight="1" x14ac:dyDescent="0.2">
      <c r="C185" s="193" t="s">
        <v>301</v>
      </c>
      <c r="D185" s="193"/>
      <c r="E185" s="193"/>
      <c r="F185" s="193"/>
      <c r="G185" s="193"/>
    </row>
    <row r="186" spans="1:7" ht="12.75" customHeight="1" x14ac:dyDescent="0.2"/>
    <row r="187" spans="1:7" ht="12.75" customHeight="1" x14ac:dyDescent="0.2"/>
    <row r="188" spans="1:7" ht="12.75" customHeight="1" x14ac:dyDescent="0.2"/>
    <row r="189" spans="1:7" ht="12.75" customHeight="1" x14ac:dyDescent="0.2"/>
    <row r="190" spans="1:7" ht="12.75" customHeight="1" x14ac:dyDescent="0.2">
      <c r="C190" t="s">
        <v>14</v>
      </c>
    </row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</sheetData>
  <sheetProtection algorithmName="SHA-512" hashValue="+2Ju+hTE7foNgTFMWrGXaVwRWe61yaxSzmvK3GkNq/aHFTsV+z4tzNvHCXACPHgdiF3EukTWzWtBBrOjmB657Q==" saltValue="5Az9iYSxcyoNjoXx/gr+Rw==" spinCount="100000" sheet="1" objects="1" scenarios="1" selectLockedCells="1"/>
  <mergeCells count="2">
    <mergeCell ref="B1:G1"/>
    <mergeCell ref="C185:G185"/>
  </mergeCells>
  <phoneticPr fontId="16" type="noConversion"/>
  <pageMargins left="0.19652777777777777" right="0.31527777777777777" top="0.19652777777777777" bottom="0.19652777777777777" header="0.51180555555555551" footer="0.51180555555555551"/>
  <pageSetup paperSize="9" scale="79" firstPageNumber="0" orientation="portrait" horizontalDpi="300" verticalDpi="300" r:id="rId1"/>
  <headerFooter alignWithMargins="0"/>
  <rowBreaks count="1" manualBreakCount="1">
    <brk id="109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536"/>
  <sheetViews>
    <sheetView zoomScaleSheetLayoutView="100" workbookViewId="0">
      <selection activeCell="F7" sqref="F7"/>
    </sheetView>
  </sheetViews>
  <sheetFormatPr defaultColWidth="10.85546875" defaultRowHeight="15.6" customHeight="1" x14ac:dyDescent="0.2"/>
  <cols>
    <col min="1" max="1" width="5" style="23" customWidth="1"/>
    <col min="2" max="2" width="5.7109375" style="41" customWidth="1"/>
    <col min="3" max="3" width="71.140625" style="23" customWidth="1"/>
    <col min="4" max="4" width="5" style="23" customWidth="1"/>
    <col min="5" max="5" width="5.85546875" style="23" customWidth="1"/>
    <col min="6" max="6" width="10" style="23" customWidth="1"/>
    <col min="7" max="7" width="22.140625" style="42" customWidth="1"/>
    <col min="8" max="8" width="25.42578125" style="23" customWidth="1"/>
    <col min="9" max="16384" width="10.85546875" style="23"/>
  </cols>
  <sheetData>
    <row r="1" spans="2:8" ht="12.75" customHeight="1" x14ac:dyDescent="0.2">
      <c r="B1" s="23"/>
      <c r="G1" s="23"/>
    </row>
    <row r="2" spans="2:8" ht="15.6" customHeight="1" x14ac:dyDescent="0.2">
      <c r="B2" s="23"/>
      <c r="G2" s="23"/>
    </row>
    <row r="3" spans="2:8" ht="28.9" customHeight="1" x14ac:dyDescent="0.2">
      <c r="B3" s="194" t="s">
        <v>302</v>
      </c>
      <c r="C3" s="194"/>
      <c r="D3" s="194"/>
      <c r="E3" s="194"/>
      <c r="F3" s="194"/>
      <c r="G3" s="194"/>
    </row>
    <row r="5" spans="2:8" ht="15.6" customHeight="1" x14ac:dyDescent="0.25">
      <c r="C5" s="44" t="s">
        <v>303</v>
      </c>
      <c r="D5" s="45" t="s">
        <v>82</v>
      </c>
      <c r="E5" s="45" t="s">
        <v>18</v>
      </c>
      <c r="F5" s="45" t="s">
        <v>19</v>
      </c>
      <c r="G5" s="46" t="s">
        <v>20</v>
      </c>
    </row>
    <row r="6" spans="2:8" s="47" customFormat="1" ht="14.65" customHeight="1" x14ac:dyDescent="0.2">
      <c r="B6" s="48"/>
      <c r="C6" s="49" t="s">
        <v>304</v>
      </c>
      <c r="D6" s="50"/>
      <c r="E6" s="50"/>
      <c r="F6" s="51"/>
      <c r="G6" s="52"/>
    </row>
    <row r="7" spans="2:8" ht="157.5" x14ac:dyDescent="0.25">
      <c r="B7" s="34" t="s">
        <v>27</v>
      </c>
      <c r="C7" s="53" t="s">
        <v>305</v>
      </c>
      <c r="D7" s="22" t="s">
        <v>23</v>
      </c>
      <c r="E7" s="22">
        <v>1</v>
      </c>
      <c r="F7" s="170">
        <v>0</v>
      </c>
      <c r="G7" s="54">
        <f>E7*F7</f>
        <v>0</v>
      </c>
      <c r="H7" s="55"/>
    </row>
    <row r="8" spans="2:8" ht="51" x14ac:dyDescent="0.2">
      <c r="B8" s="34" t="s">
        <v>30</v>
      </c>
      <c r="C8" s="56" t="s">
        <v>306</v>
      </c>
      <c r="D8" s="22" t="s">
        <v>23</v>
      </c>
      <c r="E8" s="22">
        <v>1</v>
      </c>
      <c r="F8" s="170">
        <v>0</v>
      </c>
      <c r="G8" s="54">
        <f>E8*F8</f>
        <v>0</v>
      </c>
    </row>
    <row r="9" spans="2:8" s="47" customFormat="1" ht="12.75" x14ac:dyDescent="0.2">
      <c r="B9" s="48"/>
      <c r="C9" s="49" t="s">
        <v>307</v>
      </c>
      <c r="D9" s="50"/>
      <c r="E9" s="50"/>
      <c r="F9" s="173"/>
      <c r="G9" s="52"/>
    </row>
    <row r="10" spans="2:8" ht="165.75" x14ac:dyDescent="0.2">
      <c r="B10" s="34" t="s">
        <v>33</v>
      </c>
      <c r="C10" s="56" t="s">
        <v>308</v>
      </c>
      <c r="D10" s="22" t="s">
        <v>32</v>
      </c>
      <c r="E10" s="22">
        <v>12</v>
      </c>
      <c r="F10" s="170">
        <v>0</v>
      </c>
      <c r="G10" s="54">
        <f>E10*F10</f>
        <v>0</v>
      </c>
      <c r="H10" s="55"/>
    </row>
    <row r="11" spans="2:8" ht="76.5" x14ac:dyDescent="0.2">
      <c r="B11" s="34" t="s">
        <v>35</v>
      </c>
      <c r="C11" s="57" t="s">
        <v>309</v>
      </c>
      <c r="D11" s="22" t="s">
        <v>32</v>
      </c>
      <c r="E11" s="22">
        <v>12</v>
      </c>
      <c r="F11" s="170">
        <v>0</v>
      </c>
      <c r="G11" s="54">
        <f>E11*F11</f>
        <v>0</v>
      </c>
    </row>
    <row r="12" spans="2:8" ht="38.25" x14ac:dyDescent="0.2">
      <c r="B12" s="34" t="s">
        <v>37</v>
      </c>
      <c r="C12" s="56" t="s">
        <v>310</v>
      </c>
      <c r="D12" s="22" t="s">
        <v>32</v>
      </c>
      <c r="E12" s="22">
        <v>12</v>
      </c>
      <c r="F12" s="170">
        <v>0</v>
      </c>
      <c r="G12" s="54">
        <f>E12*F12</f>
        <v>0</v>
      </c>
    </row>
    <row r="13" spans="2:8" ht="102" x14ac:dyDescent="0.2">
      <c r="B13" s="34" t="s">
        <v>39</v>
      </c>
      <c r="C13" s="56" t="s">
        <v>311</v>
      </c>
      <c r="D13" s="22" t="s">
        <v>32</v>
      </c>
      <c r="E13" s="22">
        <v>1</v>
      </c>
      <c r="F13" s="170">
        <v>0</v>
      </c>
      <c r="G13" s="54">
        <f>E13*F13</f>
        <v>0</v>
      </c>
    </row>
    <row r="14" spans="2:8" ht="14.65" customHeight="1" x14ac:dyDescent="0.2">
      <c r="B14" s="34" t="s">
        <v>41</v>
      </c>
      <c r="C14" s="25" t="s">
        <v>312</v>
      </c>
      <c r="D14" s="22" t="s">
        <v>23</v>
      </c>
      <c r="E14" s="22">
        <v>1</v>
      </c>
      <c r="F14" s="170">
        <v>0</v>
      </c>
      <c r="G14" s="33">
        <f>E14*F14</f>
        <v>0</v>
      </c>
    </row>
    <row r="15" spans="2:8" ht="14.65" customHeight="1" x14ac:dyDescent="0.2">
      <c r="B15" s="34" t="s">
        <v>43</v>
      </c>
      <c r="C15" s="25" t="s">
        <v>313</v>
      </c>
      <c r="D15" s="22" t="s">
        <v>23</v>
      </c>
      <c r="E15" s="22">
        <v>9</v>
      </c>
      <c r="F15" s="170">
        <v>0</v>
      </c>
      <c r="G15" s="33">
        <f>E15*F15-SUM(I61:I66)</f>
        <v>0</v>
      </c>
    </row>
    <row r="16" spans="2:8" ht="14.65" customHeight="1" x14ac:dyDescent="0.2">
      <c r="B16" s="34" t="s">
        <v>45</v>
      </c>
      <c r="C16" s="25" t="s">
        <v>314</v>
      </c>
      <c r="D16" s="22" t="s">
        <v>23</v>
      </c>
      <c r="E16" s="22">
        <v>1</v>
      </c>
      <c r="F16" s="170">
        <v>0</v>
      </c>
      <c r="G16" s="33">
        <f t="shared" ref="G16:G24" si="0">E16*F16</f>
        <v>0</v>
      </c>
    </row>
    <row r="17" spans="2:8" ht="14.65" customHeight="1" x14ac:dyDescent="0.2">
      <c r="B17" s="34" t="s">
        <v>47</v>
      </c>
      <c r="C17" s="25" t="s">
        <v>314</v>
      </c>
      <c r="D17" s="22" t="s">
        <v>23</v>
      </c>
      <c r="E17" s="22">
        <v>1</v>
      </c>
      <c r="F17" s="170">
        <v>0</v>
      </c>
      <c r="G17" s="33">
        <f t="shared" si="0"/>
        <v>0</v>
      </c>
    </row>
    <row r="18" spans="2:8" ht="14.65" customHeight="1" x14ac:dyDescent="0.2">
      <c r="B18" s="34" t="s">
        <v>49</v>
      </c>
      <c r="C18" s="22" t="s">
        <v>315</v>
      </c>
      <c r="D18" s="22" t="s">
        <v>32</v>
      </c>
      <c r="E18" s="22">
        <v>1</v>
      </c>
      <c r="F18" s="170">
        <v>0</v>
      </c>
      <c r="G18" s="33">
        <f t="shared" si="0"/>
        <v>0</v>
      </c>
    </row>
    <row r="19" spans="2:8" ht="38.25" x14ac:dyDescent="0.2">
      <c r="B19" s="34" t="s">
        <v>51</v>
      </c>
      <c r="C19" s="56" t="s">
        <v>316</v>
      </c>
      <c r="D19" s="22" t="s">
        <v>32</v>
      </c>
      <c r="E19" s="22">
        <v>3</v>
      </c>
      <c r="F19" s="170">
        <v>0</v>
      </c>
      <c r="G19" s="33">
        <f t="shared" si="0"/>
        <v>0</v>
      </c>
      <c r="H19" s="58"/>
    </row>
    <row r="20" spans="2:8" ht="38.25" x14ac:dyDescent="0.2">
      <c r="B20" s="34" t="s">
        <v>53</v>
      </c>
      <c r="C20" s="56" t="s">
        <v>317</v>
      </c>
      <c r="D20" s="22" t="s">
        <v>32</v>
      </c>
      <c r="E20" s="22">
        <v>3</v>
      </c>
      <c r="F20" s="170">
        <v>0</v>
      </c>
      <c r="G20" s="33">
        <f t="shared" si="0"/>
        <v>0</v>
      </c>
    </row>
    <row r="21" spans="2:8" ht="25.5" x14ac:dyDescent="0.2">
      <c r="B21" s="34" t="s">
        <v>55</v>
      </c>
      <c r="C21" s="56" t="s">
        <v>318</v>
      </c>
      <c r="D21" s="22" t="s">
        <v>32</v>
      </c>
      <c r="E21" s="22">
        <v>4</v>
      </c>
      <c r="F21" s="170">
        <v>0</v>
      </c>
      <c r="G21" s="33">
        <f t="shared" si="0"/>
        <v>0</v>
      </c>
    </row>
    <row r="22" spans="2:8" ht="25.5" customHeight="1" x14ac:dyDescent="0.2">
      <c r="B22" s="34" t="s">
        <v>57</v>
      </c>
      <c r="C22" s="56" t="s">
        <v>318</v>
      </c>
      <c r="D22" s="22" t="s">
        <v>32</v>
      </c>
      <c r="E22" s="22">
        <v>6</v>
      </c>
      <c r="F22" s="170">
        <v>0</v>
      </c>
      <c r="G22" s="33">
        <f t="shared" si="0"/>
        <v>0</v>
      </c>
    </row>
    <row r="23" spans="2:8" ht="25.5" customHeight="1" x14ac:dyDescent="0.2">
      <c r="B23" s="34" t="s">
        <v>59</v>
      </c>
      <c r="C23" s="56" t="s">
        <v>319</v>
      </c>
      <c r="D23" s="22" t="s">
        <v>32</v>
      </c>
      <c r="E23" s="22">
        <v>1</v>
      </c>
      <c r="F23" s="170">
        <v>0</v>
      </c>
      <c r="G23" s="33">
        <f t="shared" si="0"/>
        <v>0</v>
      </c>
    </row>
    <row r="24" spans="2:8" ht="14.65" customHeight="1" x14ac:dyDescent="0.2">
      <c r="B24" s="34" t="s">
        <v>61</v>
      </c>
      <c r="C24" s="22" t="s">
        <v>320</v>
      </c>
      <c r="D24" s="22" t="s">
        <v>32</v>
      </c>
      <c r="E24" s="22">
        <v>1</v>
      </c>
      <c r="F24" s="170">
        <v>0</v>
      </c>
      <c r="G24" s="33">
        <f t="shared" si="0"/>
        <v>0</v>
      </c>
    </row>
    <row r="25" spans="2:8" s="59" customFormat="1" ht="14.65" customHeight="1" x14ac:dyDescent="0.2">
      <c r="B25" s="60" t="s">
        <v>63</v>
      </c>
      <c r="C25" s="61" t="s">
        <v>321</v>
      </c>
      <c r="D25" s="61"/>
      <c r="E25" s="61"/>
      <c r="F25" s="174"/>
      <c r="G25" s="62"/>
    </row>
    <row r="26" spans="2:8" ht="14.65" customHeight="1" x14ac:dyDescent="0.2">
      <c r="B26" s="34" t="s">
        <v>65</v>
      </c>
      <c r="C26" s="22" t="s">
        <v>322</v>
      </c>
      <c r="D26" s="22" t="s">
        <v>32</v>
      </c>
      <c r="E26" s="22">
        <v>1</v>
      </c>
      <c r="F26" s="170">
        <v>0</v>
      </c>
      <c r="G26" s="33">
        <f t="shared" ref="G26:G31" si="1">E26*F26</f>
        <v>0</v>
      </c>
    </row>
    <row r="27" spans="2:8" ht="14.65" customHeight="1" x14ac:dyDescent="0.2">
      <c r="B27" s="34" t="s">
        <v>67</v>
      </c>
      <c r="C27" s="22" t="s">
        <v>323</v>
      </c>
      <c r="D27" s="22" t="s">
        <v>32</v>
      </c>
      <c r="E27" s="22">
        <v>1</v>
      </c>
      <c r="F27" s="170">
        <v>0</v>
      </c>
      <c r="G27" s="33">
        <f t="shared" si="1"/>
        <v>0</v>
      </c>
    </row>
    <row r="28" spans="2:8" ht="14.65" customHeight="1" x14ac:dyDescent="0.2">
      <c r="B28" s="34" t="s">
        <v>69</v>
      </c>
      <c r="C28" s="22" t="s">
        <v>324</v>
      </c>
      <c r="D28" s="22" t="s">
        <v>32</v>
      </c>
      <c r="E28" s="22">
        <v>1</v>
      </c>
      <c r="F28" s="170">
        <v>0</v>
      </c>
      <c r="G28" s="33">
        <f t="shared" si="1"/>
        <v>0</v>
      </c>
      <c r="H28" s="63"/>
    </row>
    <row r="29" spans="2:8" ht="14.65" customHeight="1" x14ac:dyDescent="0.2">
      <c r="B29" s="34" t="s">
        <v>71</v>
      </c>
      <c r="C29" s="22" t="s">
        <v>325</v>
      </c>
      <c r="D29" s="22" t="s">
        <v>32</v>
      </c>
      <c r="E29" s="22">
        <v>2</v>
      </c>
      <c r="F29" s="170">
        <v>0</v>
      </c>
      <c r="G29" s="33">
        <f t="shared" si="1"/>
        <v>0</v>
      </c>
    </row>
    <row r="30" spans="2:8" ht="25.5" customHeight="1" x14ac:dyDescent="0.2">
      <c r="B30" s="34" t="s">
        <v>73</v>
      </c>
      <c r="C30" s="25" t="s">
        <v>326</v>
      </c>
      <c r="D30" s="22" t="s">
        <v>32</v>
      </c>
      <c r="E30" s="22">
        <v>3</v>
      </c>
      <c r="F30" s="170">
        <v>0</v>
      </c>
      <c r="G30" s="33">
        <f t="shared" si="1"/>
        <v>0</v>
      </c>
    </row>
    <row r="31" spans="2:8" ht="38.25" x14ac:dyDescent="0.2">
      <c r="B31" s="34" t="s">
        <v>75</v>
      </c>
      <c r="C31" s="25" t="s">
        <v>327</v>
      </c>
      <c r="D31" s="22" t="s">
        <v>23</v>
      </c>
      <c r="E31" s="22">
        <v>1</v>
      </c>
      <c r="F31" s="170">
        <v>0</v>
      </c>
      <c r="G31" s="33">
        <f t="shared" si="1"/>
        <v>0</v>
      </c>
    </row>
    <row r="32" spans="2:8" s="64" customFormat="1" ht="25.5" x14ac:dyDescent="0.2">
      <c r="B32" s="65"/>
      <c r="C32" s="66" t="s">
        <v>328</v>
      </c>
      <c r="D32" s="67"/>
      <c r="E32" s="67"/>
      <c r="F32" s="175"/>
      <c r="G32" s="68"/>
    </row>
    <row r="33" spans="2:8" ht="14.65" customHeight="1" x14ac:dyDescent="0.2">
      <c r="B33" s="34" t="s">
        <v>77</v>
      </c>
      <c r="C33" s="22" t="s">
        <v>329</v>
      </c>
      <c r="D33" s="22" t="s">
        <v>32</v>
      </c>
      <c r="E33" s="22">
        <v>1</v>
      </c>
      <c r="F33" s="170">
        <v>0</v>
      </c>
      <c r="G33" s="33">
        <f t="shared" ref="G33:G48" si="2">E33*F33</f>
        <v>0</v>
      </c>
    </row>
    <row r="34" spans="2:8" ht="14.65" customHeight="1" x14ac:dyDescent="0.2">
      <c r="B34" s="34" t="s">
        <v>330</v>
      </c>
      <c r="C34" s="22" t="s">
        <v>331</v>
      </c>
      <c r="D34" s="22" t="s">
        <v>32</v>
      </c>
      <c r="E34" s="22">
        <v>2</v>
      </c>
      <c r="F34" s="170">
        <v>0</v>
      </c>
      <c r="G34" s="33">
        <f t="shared" si="2"/>
        <v>0</v>
      </c>
    </row>
    <row r="35" spans="2:8" ht="14.65" customHeight="1" x14ac:dyDescent="0.2">
      <c r="B35" s="34" t="s">
        <v>332</v>
      </c>
      <c r="C35" s="22" t="s">
        <v>333</v>
      </c>
      <c r="D35" s="22" t="s">
        <v>32</v>
      </c>
      <c r="E35" s="22">
        <v>1</v>
      </c>
      <c r="F35" s="170">
        <v>0</v>
      </c>
      <c r="G35" s="33">
        <f t="shared" si="2"/>
        <v>0</v>
      </c>
    </row>
    <row r="36" spans="2:8" ht="14.65" customHeight="1" x14ac:dyDescent="0.2">
      <c r="B36" s="34" t="s">
        <v>334</v>
      </c>
      <c r="C36" s="22" t="s">
        <v>335</v>
      </c>
      <c r="D36" s="22" t="s">
        <v>32</v>
      </c>
      <c r="E36" s="22">
        <v>1</v>
      </c>
      <c r="F36" s="170">
        <v>0</v>
      </c>
      <c r="G36" s="33">
        <f t="shared" si="2"/>
        <v>0</v>
      </c>
      <c r="H36" s="63"/>
    </row>
    <row r="37" spans="2:8" ht="14.65" customHeight="1" x14ac:dyDescent="0.2">
      <c r="B37" s="34" t="s">
        <v>336</v>
      </c>
      <c r="C37" s="22" t="s">
        <v>337</v>
      </c>
      <c r="D37" s="22" t="s">
        <v>23</v>
      </c>
      <c r="E37" s="22">
        <v>1</v>
      </c>
      <c r="F37" s="170">
        <v>0</v>
      </c>
      <c r="G37" s="33">
        <f t="shared" si="2"/>
        <v>0</v>
      </c>
    </row>
    <row r="38" spans="2:8" ht="14.65" customHeight="1" x14ac:dyDescent="0.2">
      <c r="B38" s="34" t="s">
        <v>338</v>
      </c>
      <c r="C38" s="22" t="s">
        <v>339</v>
      </c>
      <c r="D38" s="22" t="s">
        <v>23</v>
      </c>
      <c r="E38" s="22">
        <v>1</v>
      </c>
      <c r="F38" s="170">
        <v>0</v>
      </c>
      <c r="G38" s="33">
        <f t="shared" si="2"/>
        <v>0</v>
      </c>
    </row>
    <row r="39" spans="2:8" ht="14.65" customHeight="1" x14ac:dyDescent="0.2">
      <c r="B39" s="34" t="s">
        <v>340</v>
      </c>
      <c r="C39" s="22" t="s">
        <v>341</v>
      </c>
      <c r="D39" s="22" t="s">
        <v>32</v>
      </c>
      <c r="E39" s="22">
        <v>1</v>
      </c>
      <c r="F39" s="170">
        <v>0</v>
      </c>
      <c r="G39" s="33">
        <f t="shared" si="2"/>
        <v>0</v>
      </c>
    </row>
    <row r="40" spans="2:8" ht="14.65" customHeight="1" x14ac:dyDescent="0.2">
      <c r="B40" s="34" t="s">
        <v>342</v>
      </c>
      <c r="C40" s="22" t="s">
        <v>343</v>
      </c>
      <c r="D40" s="22" t="s">
        <v>32</v>
      </c>
      <c r="E40" s="22">
        <v>1</v>
      </c>
      <c r="F40" s="170">
        <v>0</v>
      </c>
      <c r="G40" s="33">
        <f t="shared" si="2"/>
        <v>0</v>
      </c>
    </row>
    <row r="41" spans="2:8" ht="14.65" customHeight="1" x14ac:dyDescent="0.2">
      <c r="B41" s="34" t="s">
        <v>344</v>
      </c>
      <c r="C41" s="22" t="s">
        <v>345</v>
      </c>
      <c r="D41" s="22" t="s">
        <v>32</v>
      </c>
      <c r="E41" s="22">
        <v>1</v>
      </c>
      <c r="F41" s="170">
        <v>0</v>
      </c>
      <c r="G41" s="33">
        <f t="shared" si="2"/>
        <v>0</v>
      </c>
    </row>
    <row r="42" spans="2:8" ht="14.65" customHeight="1" x14ac:dyDescent="0.2">
      <c r="B42" s="34" t="s">
        <v>346</v>
      </c>
      <c r="C42" s="22" t="s">
        <v>347</v>
      </c>
      <c r="D42" s="22" t="s">
        <v>32</v>
      </c>
      <c r="E42" s="22">
        <v>4</v>
      </c>
      <c r="F42" s="170">
        <v>0</v>
      </c>
      <c r="G42" s="33">
        <f t="shared" si="2"/>
        <v>0</v>
      </c>
    </row>
    <row r="43" spans="2:8" ht="14.65" customHeight="1" x14ac:dyDescent="0.2">
      <c r="B43" s="34" t="s">
        <v>348</v>
      </c>
      <c r="C43" s="22" t="s">
        <v>349</v>
      </c>
      <c r="D43" s="22" t="s">
        <v>32</v>
      </c>
      <c r="E43" s="22">
        <v>1</v>
      </c>
      <c r="F43" s="170">
        <v>0</v>
      </c>
      <c r="G43" s="33">
        <f t="shared" si="2"/>
        <v>0</v>
      </c>
    </row>
    <row r="44" spans="2:8" ht="14.65" customHeight="1" x14ac:dyDescent="0.2">
      <c r="B44" s="34" t="s">
        <v>350</v>
      </c>
      <c r="C44" s="22" t="s">
        <v>351</v>
      </c>
      <c r="D44" s="22" t="s">
        <v>32</v>
      </c>
      <c r="E44" s="22">
        <v>1</v>
      </c>
      <c r="F44" s="170">
        <v>0</v>
      </c>
      <c r="G44" s="33">
        <f t="shared" si="2"/>
        <v>0</v>
      </c>
    </row>
    <row r="45" spans="2:8" ht="25.9" customHeight="1" x14ac:dyDescent="0.2">
      <c r="B45" s="34" t="s">
        <v>352</v>
      </c>
      <c r="C45" s="25" t="s">
        <v>353</v>
      </c>
      <c r="D45" s="22" t="s">
        <v>32</v>
      </c>
      <c r="E45" s="22">
        <v>1</v>
      </c>
      <c r="F45" s="170">
        <v>0</v>
      </c>
      <c r="G45" s="33">
        <f t="shared" si="2"/>
        <v>0</v>
      </c>
    </row>
    <row r="46" spans="2:8" ht="14.65" customHeight="1" x14ac:dyDescent="0.2">
      <c r="B46" s="34" t="s">
        <v>354</v>
      </c>
      <c r="C46" s="22" t="s">
        <v>355</v>
      </c>
      <c r="D46" s="22" t="s">
        <v>23</v>
      </c>
      <c r="E46" s="22">
        <v>1</v>
      </c>
      <c r="F46" s="170">
        <v>0</v>
      </c>
      <c r="G46" s="33">
        <f t="shared" si="2"/>
        <v>0</v>
      </c>
    </row>
    <row r="47" spans="2:8" ht="14.65" customHeight="1" x14ac:dyDescent="0.2">
      <c r="B47" s="34" t="s">
        <v>356</v>
      </c>
      <c r="C47" s="25" t="s">
        <v>357</v>
      </c>
      <c r="D47" s="22" t="s">
        <v>23</v>
      </c>
      <c r="E47" s="22">
        <v>1</v>
      </c>
      <c r="F47" s="170">
        <v>0</v>
      </c>
      <c r="G47" s="33">
        <f t="shared" si="2"/>
        <v>0</v>
      </c>
    </row>
    <row r="48" spans="2:8" ht="14.65" customHeight="1" x14ac:dyDescent="0.2">
      <c r="B48" s="34" t="s">
        <v>358</v>
      </c>
      <c r="C48" s="25" t="s">
        <v>359</v>
      </c>
      <c r="D48" s="22" t="s">
        <v>23</v>
      </c>
      <c r="E48" s="22">
        <v>1</v>
      </c>
      <c r="F48" s="170">
        <v>0</v>
      </c>
      <c r="G48" s="33">
        <f t="shared" si="2"/>
        <v>0</v>
      </c>
    </row>
    <row r="49" spans="2:7" s="47" customFormat="1" ht="14.65" customHeight="1" x14ac:dyDescent="0.2">
      <c r="B49" s="34"/>
      <c r="C49" s="49" t="s">
        <v>360</v>
      </c>
      <c r="D49" s="50"/>
      <c r="E49" s="50"/>
      <c r="F49" s="176"/>
      <c r="G49" s="52"/>
    </row>
    <row r="50" spans="2:7" ht="14.65" customHeight="1" x14ac:dyDescent="0.2">
      <c r="B50" s="34" t="s">
        <v>55</v>
      </c>
      <c r="C50" s="22" t="s">
        <v>361</v>
      </c>
      <c r="D50" s="22" t="s">
        <v>362</v>
      </c>
      <c r="E50" s="22">
        <v>35</v>
      </c>
      <c r="F50" s="170">
        <v>0</v>
      </c>
      <c r="G50" s="33">
        <f>E50*F50</f>
        <v>0</v>
      </c>
    </row>
    <row r="51" spans="2:7" s="69" customFormat="1" ht="14.65" customHeight="1" x14ac:dyDescent="0.2">
      <c r="B51" s="60" t="s">
        <v>363</v>
      </c>
      <c r="C51" s="61" t="s">
        <v>364</v>
      </c>
      <c r="D51" s="70"/>
      <c r="E51" s="70"/>
      <c r="F51" s="177"/>
      <c r="G51" s="71"/>
    </row>
    <row r="52" spans="2:7" ht="14.65" customHeight="1" x14ac:dyDescent="0.2">
      <c r="B52" s="34" t="s">
        <v>365</v>
      </c>
      <c r="C52" s="22" t="s">
        <v>355</v>
      </c>
      <c r="D52" s="22" t="s">
        <v>23</v>
      </c>
      <c r="E52" s="22">
        <v>1</v>
      </c>
      <c r="F52" s="170">
        <v>0</v>
      </c>
      <c r="G52" s="33">
        <f>E52*F52</f>
        <v>0</v>
      </c>
    </row>
    <row r="53" spans="2:7" ht="14.65" customHeight="1" x14ac:dyDescent="0.2">
      <c r="B53" s="34"/>
      <c r="C53" s="49" t="s">
        <v>366</v>
      </c>
      <c r="D53" s="22"/>
      <c r="E53" s="22"/>
      <c r="F53" s="178"/>
      <c r="G53" s="54"/>
    </row>
    <row r="54" spans="2:7" ht="14.65" customHeight="1" x14ac:dyDescent="0.2">
      <c r="B54" s="34" t="s">
        <v>367</v>
      </c>
      <c r="C54" s="22" t="s">
        <v>368</v>
      </c>
      <c r="D54" s="22" t="s">
        <v>32</v>
      </c>
      <c r="E54" s="22">
        <v>1</v>
      </c>
      <c r="F54" s="170">
        <v>0</v>
      </c>
      <c r="G54" s="33">
        <f>E54*F54</f>
        <v>0</v>
      </c>
    </row>
    <row r="55" spans="2:7" ht="14.65" customHeight="1" x14ac:dyDescent="0.2">
      <c r="B55" s="34" t="s">
        <v>369</v>
      </c>
      <c r="C55" s="22" t="s">
        <v>370</v>
      </c>
      <c r="D55" s="22" t="s">
        <v>32</v>
      </c>
      <c r="E55" s="22">
        <v>1</v>
      </c>
      <c r="F55" s="170">
        <v>0</v>
      </c>
      <c r="G55" s="33">
        <f>E55*F55</f>
        <v>0</v>
      </c>
    </row>
    <row r="56" spans="2:7" ht="14.65" customHeight="1" x14ac:dyDescent="0.2">
      <c r="B56" s="34" t="s">
        <v>371</v>
      </c>
      <c r="C56" s="22" t="s">
        <v>372</v>
      </c>
      <c r="D56" s="22" t="s">
        <v>32</v>
      </c>
      <c r="E56" s="22">
        <v>1</v>
      </c>
      <c r="F56" s="170">
        <v>0</v>
      </c>
      <c r="G56" s="33">
        <f>E56*F56</f>
        <v>0</v>
      </c>
    </row>
    <row r="57" spans="2:7" ht="14.65" customHeight="1" x14ac:dyDescent="0.2">
      <c r="B57" s="34" t="s">
        <v>373</v>
      </c>
      <c r="C57" s="22" t="s">
        <v>355</v>
      </c>
      <c r="D57" s="22" t="s">
        <v>23</v>
      </c>
      <c r="E57" s="22">
        <v>1</v>
      </c>
      <c r="F57" s="170">
        <v>0</v>
      </c>
      <c r="G57" s="33">
        <f>E57*F57</f>
        <v>0</v>
      </c>
    </row>
    <row r="58" spans="2:7" ht="14.65" customHeight="1" x14ac:dyDescent="0.2">
      <c r="B58" s="34"/>
      <c r="C58" s="49" t="s">
        <v>374</v>
      </c>
      <c r="D58" s="22"/>
      <c r="E58" s="22"/>
      <c r="F58" s="178"/>
      <c r="G58" s="54"/>
    </row>
    <row r="59" spans="2:7" ht="14.65" customHeight="1" x14ac:dyDescent="0.2">
      <c r="B59" s="34" t="s">
        <v>375</v>
      </c>
      <c r="C59" s="22" t="s">
        <v>376</v>
      </c>
      <c r="D59" s="22" t="s">
        <v>32</v>
      </c>
      <c r="E59" s="22">
        <f>5+6</f>
        <v>11</v>
      </c>
      <c r="F59" s="170">
        <v>0</v>
      </c>
      <c r="G59" s="33">
        <f t="shared" ref="G59:G69" si="3">E59*F59</f>
        <v>0</v>
      </c>
    </row>
    <row r="60" spans="2:7" ht="14.65" customHeight="1" x14ac:dyDescent="0.2">
      <c r="B60" s="34" t="s">
        <v>377</v>
      </c>
      <c r="C60" s="22" t="s">
        <v>378</v>
      </c>
      <c r="D60" s="22" t="s">
        <v>32</v>
      </c>
      <c r="E60" s="22">
        <f>1+1</f>
        <v>2</v>
      </c>
      <c r="F60" s="170">
        <v>0</v>
      </c>
      <c r="G60" s="33">
        <f t="shared" si="3"/>
        <v>0</v>
      </c>
    </row>
    <row r="61" spans="2:7" ht="14.65" customHeight="1" x14ac:dyDescent="0.2">
      <c r="B61" s="34" t="s">
        <v>379</v>
      </c>
      <c r="C61" s="22" t="s">
        <v>380</v>
      </c>
      <c r="D61" s="22" t="s">
        <v>362</v>
      </c>
      <c r="E61" s="22">
        <f>(39+57+13+15)*1.5</f>
        <v>186</v>
      </c>
      <c r="F61" s="170">
        <v>0</v>
      </c>
      <c r="G61" s="33">
        <f t="shared" si="3"/>
        <v>0</v>
      </c>
    </row>
    <row r="62" spans="2:7" ht="14.65" customHeight="1" x14ac:dyDescent="0.2">
      <c r="B62" s="34" t="s">
        <v>381</v>
      </c>
      <c r="C62" s="22" t="s">
        <v>382</v>
      </c>
      <c r="D62" s="22" t="s">
        <v>362</v>
      </c>
      <c r="E62" s="22">
        <f>(96+180)*1.5</f>
        <v>414</v>
      </c>
      <c r="F62" s="170">
        <v>0</v>
      </c>
      <c r="G62" s="33">
        <f t="shared" si="3"/>
        <v>0</v>
      </c>
    </row>
    <row r="63" spans="2:7" ht="14.65" customHeight="1" x14ac:dyDescent="0.2">
      <c r="B63" s="34" t="s">
        <v>383</v>
      </c>
      <c r="C63" s="22" t="s">
        <v>384</v>
      </c>
      <c r="D63" s="22" t="s">
        <v>362</v>
      </c>
      <c r="E63" s="22">
        <f>(23+10+10+40)*1.5</f>
        <v>124.5</v>
      </c>
      <c r="F63" s="170">
        <v>0</v>
      </c>
      <c r="G63" s="33">
        <f t="shared" si="3"/>
        <v>0</v>
      </c>
    </row>
    <row r="64" spans="2:7" ht="14.65" customHeight="1" x14ac:dyDescent="0.2">
      <c r="B64" s="34" t="s">
        <v>385</v>
      </c>
      <c r="C64" s="22" t="s">
        <v>386</v>
      </c>
      <c r="D64" s="22" t="s">
        <v>362</v>
      </c>
      <c r="E64" s="22">
        <f>18+10+10</f>
        <v>38</v>
      </c>
      <c r="F64" s="170">
        <v>0</v>
      </c>
      <c r="G64" s="33">
        <f t="shared" si="3"/>
        <v>0</v>
      </c>
    </row>
    <row r="65" spans="2:8" ht="14.65" customHeight="1" x14ac:dyDescent="0.2">
      <c r="B65" s="34" t="s">
        <v>387</v>
      </c>
      <c r="C65" s="22" t="s">
        <v>388</v>
      </c>
      <c r="D65" s="22" t="s">
        <v>362</v>
      </c>
      <c r="E65" s="22">
        <f>(36+36+20+20)*1.5</f>
        <v>168</v>
      </c>
      <c r="F65" s="170">
        <v>0</v>
      </c>
      <c r="G65" s="33">
        <f t="shared" si="3"/>
        <v>0</v>
      </c>
    </row>
    <row r="66" spans="2:8" ht="14.65" customHeight="1" x14ac:dyDescent="0.2">
      <c r="B66" s="34" t="s">
        <v>389</v>
      </c>
      <c r="C66" s="22" t="s">
        <v>390</v>
      </c>
      <c r="D66" s="22" t="s">
        <v>362</v>
      </c>
      <c r="E66" s="22">
        <f>18*1.5</f>
        <v>27</v>
      </c>
      <c r="F66" s="170">
        <v>0</v>
      </c>
      <c r="G66" s="33">
        <f t="shared" si="3"/>
        <v>0</v>
      </c>
    </row>
    <row r="67" spans="2:8" ht="14.65" customHeight="1" x14ac:dyDescent="0.2">
      <c r="B67" s="34" t="s">
        <v>391</v>
      </c>
      <c r="C67" s="22" t="s">
        <v>392</v>
      </c>
      <c r="D67" s="22" t="s">
        <v>23</v>
      </c>
      <c r="E67" s="22">
        <v>1</v>
      </c>
      <c r="F67" s="170">
        <v>0</v>
      </c>
      <c r="G67" s="33">
        <f t="shared" si="3"/>
        <v>0</v>
      </c>
    </row>
    <row r="68" spans="2:8" ht="14.65" customHeight="1" x14ac:dyDescent="0.2">
      <c r="B68" s="34" t="s">
        <v>393</v>
      </c>
      <c r="C68" s="25" t="s">
        <v>357</v>
      </c>
      <c r="D68" s="22" t="s">
        <v>23</v>
      </c>
      <c r="E68" s="22">
        <v>1</v>
      </c>
      <c r="F68" s="170">
        <v>0</v>
      </c>
      <c r="G68" s="33">
        <f t="shared" si="3"/>
        <v>0</v>
      </c>
    </row>
    <row r="69" spans="2:8" ht="14.65" customHeight="1" x14ac:dyDescent="0.2">
      <c r="B69" s="34" t="s">
        <v>394</v>
      </c>
      <c r="C69" s="25" t="s">
        <v>359</v>
      </c>
      <c r="D69" s="22" t="s">
        <v>23</v>
      </c>
      <c r="E69" s="22">
        <v>1</v>
      </c>
      <c r="F69" s="170">
        <v>0</v>
      </c>
      <c r="G69" s="33">
        <f t="shared" si="3"/>
        <v>0</v>
      </c>
    </row>
    <row r="70" spans="2:8" s="72" customFormat="1" ht="14.65" customHeight="1" x14ac:dyDescent="0.2">
      <c r="B70" s="73"/>
      <c r="C70" s="49" t="s">
        <v>395</v>
      </c>
      <c r="D70" s="49"/>
      <c r="E70" s="49"/>
      <c r="F70" s="179"/>
      <c r="G70" s="74"/>
      <c r="H70" s="63"/>
    </row>
    <row r="71" spans="2:8" s="75" customFormat="1" ht="14.65" customHeight="1" x14ac:dyDescent="0.2">
      <c r="B71" s="76" t="s">
        <v>396</v>
      </c>
      <c r="C71" s="22" t="s">
        <v>397</v>
      </c>
      <c r="D71" s="22" t="s">
        <v>23</v>
      </c>
      <c r="E71" s="22">
        <v>1</v>
      </c>
      <c r="F71" s="170">
        <v>0</v>
      </c>
      <c r="G71" s="54">
        <f t="shared" ref="G71:G79" si="4">E71*F71</f>
        <v>0</v>
      </c>
      <c r="H71" s="63"/>
    </row>
    <row r="72" spans="2:8" s="77" customFormat="1" ht="15.6" customHeight="1" x14ac:dyDescent="0.2">
      <c r="B72" s="34" t="s">
        <v>398</v>
      </c>
      <c r="C72" s="22" t="s">
        <v>399</v>
      </c>
      <c r="D72" s="22" t="s">
        <v>23</v>
      </c>
      <c r="E72" s="22">
        <v>20</v>
      </c>
      <c r="F72" s="170">
        <v>0</v>
      </c>
      <c r="G72" s="54">
        <f t="shared" si="4"/>
        <v>0</v>
      </c>
    </row>
    <row r="73" spans="2:8" s="77" customFormat="1" ht="15.6" customHeight="1" x14ac:dyDescent="0.2">
      <c r="B73" s="76" t="s">
        <v>400</v>
      </c>
      <c r="C73" s="22" t="s">
        <v>401</v>
      </c>
      <c r="D73" s="22" t="s">
        <v>23</v>
      </c>
      <c r="E73" s="22">
        <v>11</v>
      </c>
      <c r="F73" s="170">
        <v>0</v>
      </c>
      <c r="G73" s="54">
        <f t="shared" si="4"/>
        <v>0</v>
      </c>
    </row>
    <row r="74" spans="2:8" s="77" customFormat="1" ht="15.6" customHeight="1" x14ac:dyDescent="0.2">
      <c r="B74" s="34" t="s">
        <v>402</v>
      </c>
      <c r="C74" s="22" t="s">
        <v>403</v>
      </c>
      <c r="D74" s="22" t="s">
        <v>23</v>
      </c>
      <c r="E74" s="22">
        <v>3</v>
      </c>
      <c r="F74" s="170">
        <v>0</v>
      </c>
      <c r="G74" s="54">
        <f t="shared" si="4"/>
        <v>0</v>
      </c>
    </row>
    <row r="75" spans="2:8" s="77" customFormat="1" ht="15.6" customHeight="1" x14ac:dyDescent="0.2">
      <c r="B75" s="76" t="s">
        <v>404</v>
      </c>
      <c r="C75" s="22" t="s">
        <v>405</v>
      </c>
      <c r="D75" s="22" t="s">
        <v>23</v>
      </c>
      <c r="E75" s="22">
        <v>2</v>
      </c>
      <c r="F75" s="170">
        <v>0</v>
      </c>
      <c r="G75" s="54">
        <f t="shared" si="4"/>
        <v>0</v>
      </c>
    </row>
    <row r="76" spans="2:8" s="77" customFormat="1" ht="12.75" x14ac:dyDescent="0.2">
      <c r="B76" s="34" t="s">
        <v>406</v>
      </c>
      <c r="C76" s="22" t="s">
        <v>407</v>
      </c>
      <c r="D76" s="22" t="s">
        <v>23</v>
      </c>
      <c r="E76" s="22">
        <v>1</v>
      </c>
      <c r="F76" s="170">
        <v>0</v>
      </c>
      <c r="G76" s="54">
        <f t="shared" si="4"/>
        <v>0</v>
      </c>
    </row>
    <row r="77" spans="2:8" s="77" customFormat="1" ht="14.65" customHeight="1" x14ac:dyDescent="0.2">
      <c r="B77" s="76" t="s">
        <v>408</v>
      </c>
      <c r="C77" s="22" t="s">
        <v>392</v>
      </c>
      <c r="D77" s="22" t="s">
        <v>23</v>
      </c>
      <c r="E77" s="22">
        <v>1</v>
      </c>
      <c r="F77" s="170">
        <v>0</v>
      </c>
      <c r="G77" s="33">
        <f t="shared" si="4"/>
        <v>0</v>
      </c>
    </row>
    <row r="78" spans="2:8" s="77" customFormat="1" ht="14.65" customHeight="1" x14ac:dyDescent="0.2">
      <c r="B78" s="34" t="s">
        <v>409</v>
      </c>
      <c r="C78" s="25" t="s">
        <v>357</v>
      </c>
      <c r="D78" s="22" t="s">
        <v>23</v>
      </c>
      <c r="E78" s="22">
        <v>1</v>
      </c>
      <c r="F78" s="170">
        <v>0</v>
      </c>
      <c r="G78" s="33">
        <f t="shared" si="4"/>
        <v>0</v>
      </c>
    </row>
    <row r="79" spans="2:8" s="77" customFormat="1" ht="14.65" customHeight="1" x14ac:dyDescent="0.2">
      <c r="B79" s="76" t="s">
        <v>410</v>
      </c>
      <c r="C79" s="25" t="s">
        <v>359</v>
      </c>
      <c r="D79" s="22" t="s">
        <v>23</v>
      </c>
      <c r="E79" s="22">
        <v>1</v>
      </c>
      <c r="F79" s="170">
        <v>0</v>
      </c>
      <c r="G79" s="33">
        <f t="shared" si="4"/>
        <v>0</v>
      </c>
    </row>
    <row r="80" spans="2:8" s="77" customFormat="1" ht="15.6" customHeight="1" x14ac:dyDescent="0.2">
      <c r="B80" s="34"/>
      <c r="C80" s="78" t="s">
        <v>411</v>
      </c>
      <c r="D80" s="27"/>
      <c r="E80" s="27"/>
      <c r="F80" s="180"/>
      <c r="G80" s="54"/>
    </row>
    <row r="81" spans="2:7" s="77" customFormat="1" ht="15.75" customHeight="1" x14ac:dyDescent="0.2">
      <c r="B81" s="76" t="s">
        <v>412</v>
      </c>
      <c r="C81" s="25" t="s">
        <v>413</v>
      </c>
      <c r="D81" s="22" t="s">
        <v>23</v>
      </c>
      <c r="E81" s="22">
        <v>1</v>
      </c>
      <c r="F81" s="170">
        <v>0</v>
      </c>
      <c r="G81" s="54">
        <f>E81*F81</f>
        <v>0</v>
      </c>
    </row>
    <row r="82" spans="2:7" s="77" customFormat="1" ht="15.6" customHeight="1" x14ac:dyDescent="0.2">
      <c r="B82" s="80" t="s">
        <v>414</v>
      </c>
      <c r="C82" s="22" t="s">
        <v>415</v>
      </c>
      <c r="D82" s="22" t="s">
        <v>23</v>
      </c>
      <c r="E82" s="22">
        <v>1</v>
      </c>
      <c r="F82" s="170">
        <v>0</v>
      </c>
      <c r="G82" s="54">
        <f>E82*F82</f>
        <v>0</v>
      </c>
    </row>
    <row r="83" spans="2:7" s="77" customFormat="1" ht="15.6" customHeight="1" x14ac:dyDescent="0.2">
      <c r="B83" s="34" t="s">
        <v>416</v>
      </c>
      <c r="C83" s="22" t="s">
        <v>417</v>
      </c>
      <c r="D83" s="22" t="s">
        <v>23</v>
      </c>
      <c r="E83" s="22">
        <v>1</v>
      </c>
      <c r="F83" s="170">
        <v>0</v>
      </c>
      <c r="G83" s="54">
        <f>E83*F83</f>
        <v>0</v>
      </c>
    </row>
    <row r="84" spans="2:7" s="77" customFormat="1" ht="15.6" customHeight="1" x14ac:dyDescent="0.2">
      <c r="B84" s="34" t="s">
        <v>418</v>
      </c>
      <c r="C84" s="22" t="s">
        <v>419</v>
      </c>
      <c r="D84" s="22" t="s">
        <v>23</v>
      </c>
      <c r="E84" s="22">
        <v>1</v>
      </c>
      <c r="F84" s="170">
        <v>0</v>
      </c>
      <c r="G84" s="54">
        <f>E84*F84</f>
        <v>0</v>
      </c>
    </row>
    <row r="85" spans="2:7" ht="15.6" customHeight="1" x14ac:dyDescent="0.2">
      <c r="F85" s="81" t="s">
        <v>80</v>
      </c>
      <c r="G85" s="82">
        <f>SUM(G6:G84)</f>
        <v>0</v>
      </c>
    </row>
    <row r="89" spans="2:7" ht="15.6" customHeight="1" x14ac:dyDescent="0.2">
      <c r="C89" t="s">
        <v>14</v>
      </c>
    </row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  <row r="65499" ht="12.75" customHeight="1" x14ac:dyDescent="0.2"/>
    <row r="65500" ht="12.75" customHeight="1" x14ac:dyDescent="0.2"/>
    <row r="65501" ht="12.75" customHeight="1" x14ac:dyDescent="0.2"/>
    <row r="65502" ht="12.75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</sheetData>
  <sheetProtection password="84D8" sheet="1" objects="1" scenarios="1" selectLockedCells="1"/>
  <mergeCells count="1">
    <mergeCell ref="B3:G3"/>
  </mergeCells>
  <phoneticPr fontId="16" type="noConversion"/>
  <pageMargins left="0.78749999999999998" right="0.78749999999999998" top="1.0527777777777778" bottom="1.0527777777777778" header="0.78749999999999998" footer="0.78749999999999998"/>
  <pageSetup paperSize="9" scale="6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536"/>
  <sheetViews>
    <sheetView view="pageBreakPreview" zoomScaleSheetLayoutView="100" workbookViewId="0">
      <selection activeCell="H10" sqref="H10"/>
    </sheetView>
  </sheetViews>
  <sheetFormatPr defaultColWidth="10.85546875" defaultRowHeight="15.6" customHeight="1" x14ac:dyDescent="0.2"/>
  <cols>
    <col min="1" max="1" width="5" style="23" customWidth="1"/>
    <col min="2" max="2" width="5.7109375" style="41" customWidth="1"/>
    <col min="3" max="3" width="71.140625" style="23" customWidth="1"/>
    <col min="4" max="4" width="5" style="23" customWidth="1"/>
    <col min="5" max="5" width="5.85546875" style="23" customWidth="1"/>
    <col min="6" max="6" width="10" style="23" customWidth="1"/>
    <col min="7" max="8" width="22.140625" style="23" customWidth="1"/>
    <col min="9" max="9" width="22.140625" style="42" customWidth="1"/>
    <col min="10" max="10" width="25.42578125" style="42" customWidth="1"/>
    <col min="11" max="11" width="25.42578125" style="23" customWidth="1"/>
    <col min="12" max="16384" width="10.85546875" style="23"/>
  </cols>
  <sheetData>
    <row r="1" spans="2:11" ht="12.75" customHeight="1" x14ac:dyDescent="0.2">
      <c r="B1" s="23"/>
      <c r="I1" s="23"/>
      <c r="J1" s="23"/>
    </row>
    <row r="2" spans="2:11" ht="15.6" customHeight="1" x14ac:dyDescent="0.2">
      <c r="B2" s="23"/>
      <c r="I2" s="23"/>
      <c r="J2" s="23"/>
    </row>
    <row r="3" spans="2:11" ht="28.9" customHeight="1" x14ac:dyDescent="0.2">
      <c r="B3" s="194" t="s">
        <v>420</v>
      </c>
      <c r="C3" s="194"/>
      <c r="D3" s="194"/>
      <c r="E3" s="194"/>
      <c r="F3" s="194"/>
      <c r="G3" s="194"/>
      <c r="H3" s="194"/>
      <c r="I3" s="194"/>
      <c r="J3" s="43"/>
    </row>
    <row r="5" spans="2:11" ht="15.6" customHeight="1" x14ac:dyDescent="0.25">
      <c r="C5" s="44" t="s">
        <v>421</v>
      </c>
      <c r="D5" s="45" t="s">
        <v>82</v>
      </c>
      <c r="E5" s="45" t="s">
        <v>18</v>
      </c>
      <c r="F5" s="45" t="s">
        <v>422</v>
      </c>
      <c r="G5" s="45" t="s">
        <v>423</v>
      </c>
      <c r="H5" s="45" t="s">
        <v>424</v>
      </c>
      <c r="I5" s="46" t="s">
        <v>425</v>
      </c>
      <c r="J5" s="46" t="s">
        <v>426</v>
      </c>
    </row>
    <row r="6" spans="2:11" s="83" customFormat="1" ht="14.65" customHeight="1" x14ac:dyDescent="0.2">
      <c r="B6" s="84"/>
      <c r="C6" s="85" t="s">
        <v>427</v>
      </c>
      <c r="D6" s="86"/>
      <c r="E6" s="86"/>
      <c r="F6" s="87"/>
      <c r="G6" s="87"/>
      <c r="H6" s="87"/>
      <c r="I6" s="88"/>
      <c r="J6" s="88"/>
    </row>
    <row r="7" spans="2:11" s="89" customFormat="1" ht="76.5" x14ac:dyDescent="0.2">
      <c r="B7" s="90" t="s">
        <v>27</v>
      </c>
      <c r="C7" s="91" t="s">
        <v>428</v>
      </c>
      <c r="D7" s="92" t="s">
        <v>32</v>
      </c>
      <c r="E7" s="92">
        <v>1</v>
      </c>
      <c r="F7" s="181">
        <v>0</v>
      </c>
      <c r="G7" s="93">
        <f t="shared" ref="G7:G12" si="0">E7*F7</f>
        <v>0</v>
      </c>
      <c r="H7" s="181">
        <v>0</v>
      </c>
      <c r="I7" s="94">
        <f t="shared" ref="I7:I12" si="1">E7*H7</f>
        <v>0</v>
      </c>
      <c r="J7" s="94">
        <f t="shared" ref="J7:J12" si="2">G7+I7</f>
        <v>0</v>
      </c>
      <c r="K7" s="95"/>
    </row>
    <row r="8" spans="2:11" s="89" customFormat="1" ht="51" x14ac:dyDescent="0.2">
      <c r="B8" s="90" t="s">
        <v>30</v>
      </c>
      <c r="C8" s="91" t="s">
        <v>429</v>
      </c>
      <c r="D8" s="92" t="s">
        <v>23</v>
      </c>
      <c r="E8" s="92">
        <v>1</v>
      </c>
      <c r="F8" s="181">
        <v>0</v>
      </c>
      <c r="G8" s="93">
        <f t="shared" si="0"/>
        <v>0</v>
      </c>
      <c r="H8" s="181">
        <v>0</v>
      </c>
      <c r="I8" s="94">
        <f t="shared" si="1"/>
        <v>0</v>
      </c>
      <c r="J8" s="94">
        <f t="shared" si="2"/>
        <v>0</v>
      </c>
    </row>
    <row r="9" spans="2:11" s="89" customFormat="1" ht="14.65" customHeight="1" x14ac:dyDescent="0.2">
      <c r="B9" s="90"/>
      <c r="C9" s="91" t="s">
        <v>430</v>
      </c>
      <c r="D9" s="92"/>
      <c r="E9" s="96">
        <v>1</v>
      </c>
      <c r="F9" s="182">
        <v>0</v>
      </c>
      <c r="G9" s="96">
        <f t="shared" si="0"/>
        <v>0</v>
      </c>
      <c r="H9" s="182">
        <v>0</v>
      </c>
      <c r="I9" s="96">
        <f t="shared" si="1"/>
        <v>0</v>
      </c>
      <c r="J9" s="96">
        <f t="shared" si="2"/>
        <v>0</v>
      </c>
    </row>
    <row r="10" spans="2:11" s="89" customFormat="1" ht="14.65" customHeight="1" x14ac:dyDescent="0.2">
      <c r="B10" s="90"/>
      <c r="C10" s="91" t="s">
        <v>431</v>
      </c>
      <c r="D10" s="92"/>
      <c r="E10" s="96">
        <v>5</v>
      </c>
      <c r="F10" s="182">
        <v>0</v>
      </c>
      <c r="G10" s="97">
        <f t="shared" si="0"/>
        <v>0</v>
      </c>
      <c r="H10" s="182">
        <v>0</v>
      </c>
      <c r="I10" s="96">
        <f t="shared" si="1"/>
        <v>0</v>
      </c>
      <c r="J10" s="96">
        <f t="shared" si="2"/>
        <v>0</v>
      </c>
    </row>
    <row r="11" spans="2:11" s="89" customFormat="1" ht="14.65" customHeight="1" x14ac:dyDescent="0.2">
      <c r="B11" s="90"/>
      <c r="C11" s="91" t="s">
        <v>432</v>
      </c>
      <c r="D11" s="92"/>
      <c r="E11" s="96">
        <v>5</v>
      </c>
      <c r="F11" s="182">
        <v>0</v>
      </c>
      <c r="G11" s="97">
        <f t="shared" si="0"/>
        <v>0</v>
      </c>
      <c r="H11" s="182">
        <v>0</v>
      </c>
      <c r="I11" s="97">
        <f t="shared" si="1"/>
        <v>0</v>
      </c>
      <c r="J11" s="97">
        <f t="shared" si="2"/>
        <v>0</v>
      </c>
    </row>
    <row r="12" spans="2:11" s="89" customFormat="1" ht="14.65" customHeight="1" x14ac:dyDescent="0.2">
      <c r="B12" s="90"/>
      <c r="C12" s="91" t="s">
        <v>433</v>
      </c>
      <c r="D12" s="92"/>
      <c r="E12" s="96">
        <v>1</v>
      </c>
      <c r="F12" s="182">
        <v>0</v>
      </c>
      <c r="G12" s="97">
        <f t="shared" si="0"/>
        <v>0</v>
      </c>
      <c r="H12" s="182">
        <v>0</v>
      </c>
      <c r="I12" s="97">
        <f t="shared" si="1"/>
        <v>0</v>
      </c>
      <c r="J12" s="97">
        <f t="shared" si="2"/>
        <v>0</v>
      </c>
    </row>
    <row r="13" spans="2:11" s="83" customFormat="1" ht="14.65" customHeight="1" x14ac:dyDescent="0.2">
      <c r="B13" s="84"/>
      <c r="C13" s="85" t="s">
        <v>434</v>
      </c>
      <c r="D13" s="86"/>
      <c r="E13" s="86"/>
      <c r="F13" s="185"/>
      <c r="G13" s="185"/>
      <c r="H13" s="185"/>
      <c r="I13" s="88"/>
      <c r="J13" s="88"/>
    </row>
    <row r="14" spans="2:11" s="89" customFormat="1" ht="12.75" x14ac:dyDescent="0.2">
      <c r="B14" s="90" t="s">
        <v>33</v>
      </c>
      <c r="C14" s="91" t="s">
        <v>435</v>
      </c>
      <c r="D14" s="98" t="s">
        <v>32</v>
      </c>
      <c r="E14" s="96">
        <v>4</v>
      </c>
      <c r="F14" s="182">
        <v>0</v>
      </c>
      <c r="G14" s="97">
        <f>E14*F14</f>
        <v>0</v>
      </c>
      <c r="H14" s="182">
        <v>0</v>
      </c>
      <c r="I14" s="97">
        <f>E14*H14</f>
        <v>0</v>
      </c>
      <c r="J14" s="97">
        <f>G14+I14</f>
        <v>0</v>
      </c>
      <c r="K14" s="99"/>
    </row>
    <row r="15" spans="2:11" s="89" customFormat="1" ht="12.75" x14ac:dyDescent="0.2">
      <c r="B15" s="90"/>
      <c r="C15" s="85" t="s">
        <v>436</v>
      </c>
      <c r="D15" s="92"/>
      <c r="E15" s="92"/>
      <c r="F15" s="183"/>
      <c r="G15" s="93"/>
      <c r="H15" s="183"/>
      <c r="I15" s="94"/>
      <c r="J15" s="94"/>
    </row>
    <row r="16" spans="2:11" s="89" customFormat="1" ht="25.5" x14ac:dyDescent="0.2">
      <c r="B16" s="90" t="s">
        <v>35</v>
      </c>
      <c r="C16" s="91" t="s">
        <v>437</v>
      </c>
      <c r="D16" s="100" t="s">
        <v>32</v>
      </c>
      <c r="E16" s="97">
        <v>1</v>
      </c>
      <c r="F16" s="182">
        <v>0</v>
      </c>
      <c r="G16" s="97">
        <f>E16*F16</f>
        <v>0</v>
      </c>
      <c r="H16" s="182">
        <v>0</v>
      </c>
      <c r="I16" s="97">
        <f>E16*H16</f>
        <v>0</v>
      </c>
      <c r="J16" s="97">
        <f>G16+I16</f>
        <v>0</v>
      </c>
    </row>
    <row r="17" spans="2:11" s="89" customFormat="1" ht="14.65" customHeight="1" x14ac:dyDescent="0.2">
      <c r="B17" s="90"/>
      <c r="C17" s="85" t="s">
        <v>438</v>
      </c>
      <c r="D17" s="92"/>
      <c r="E17" s="92"/>
      <c r="F17" s="186"/>
      <c r="G17" s="93"/>
      <c r="H17" s="186"/>
      <c r="I17" s="94"/>
      <c r="J17" s="94"/>
    </row>
    <row r="18" spans="2:11" s="89" customFormat="1" ht="14.65" customHeight="1" x14ac:dyDescent="0.2">
      <c r="B18" s="90"/>
      <c r="C18" s="101" t="s">
        <v>439</v>
      </c>
      <c r="D18" s="100" t="s">
        <v>91</v>
      </c>
      <c r="E18" s="97">
        <v>12</v>
      </c>
      <c r="F18" s="182">
        <v>0</v>
      </c>
      <c r="G18" s="97">
        <f>E18*F18</f>
        <v>0</v>
      </c>
      <c r="H18" s="182">
        <v>0</v>
      </c>
      <c r="I18" s="97">
        <f>E18*H18</f>
        <v>0</v>
      </c>
      <c r="J18" s="97">
        <f>G18+I18</f>
        <v>0</v>
      </c>
    </row>
    <row r="19" spans="2:11" s="89" customFormat="1" ht="25.5" x14ac:dyDescent="0.2">
      <c r="B19" s="90"/>
      <c r="C19" s="102" t="s">
        <v>440</v>
      </c>
      <c r="D19" s="103"/>
      <c r="E19" s="104"/>
      <c r="F19" s="187"/>
      <c r="G19" s="104"/>
      <c r="H19" s="187"/>
      <c r="I19" s="104"/>
      <c r="J19" s="104"/>
    </row>
    <row r="20" spans="2:11" s="89" customFormat="1" ht="14.65" customHeight="1" x14ac:dyDescent="0.2">
      <c r="B20" s="90"/>
      <c r="C20" s="101" t="s">
        <v>441</v>
      </c>
      <c r="D20" s="100" t="s">
        <v>91</v>
      </c>
      <c r="E20" s="97">
        <v>12</v>
      </c>
      <c r="F20" s="182">
        <v>0</v>
      </c>
      <c r="G20" s="97">
        <f>E20*F20</f>
        <v>0</v>
      </c>
      <c r="H20" s="182">
        <v>0</v>
      </c>
      <c r="I20" s="97">
        <f>E20*H20</f>
        <v>0</v>
      </c>
      <c r="J20" s="97">
        <f>G20+I20</f>
        <v>0</v>
      </c>
    </row>
    <row r="21" spans="2:11" s="89" customFormat="1" ht="14.65" customHeight="1" x14ac:dyDescent="0.2">
      <c r="B21" s="90"/>
      <c r="C21" s="85" t="s">
        <v>442</v>
      </c>
      <c r="D21" s="103"/>
      <c r="E21" s="104"/>
      <c r="F21" s="187"/>
      <c r="G21" s="104"/>
      <c r="H21" s="187"/>
      <c r="I21" s="104"/>
      <c r="J21" s="104"/>
    </row>
    <row r="22" spans="2:11" s="89" customFormat="1" ht="14.65" customHeight="1" x14ac:dyDescent="0.2">
      <c r="B22" s="90"/>
      <c r="C22" s="101" t="s">
        <v>443</v>
      </c>
      <c r="D22" s="100" t="s">
        <v>117</v>
      </c>
      <c r="E22" s="97">
        <v>9</v>
      </c>
      <c r="F22" s="182">
        <v>0</v>
      </c>
      <c r="G22" s="97">
        <f>E22*F22</f>
        <v>0</v>
      </c>
      <c r="H22" s="182">
        <v>0</v>
      </c>
      <c r="I22" s="97">
        <f>E22*H22</f>
        <v>0</v>
      </c>
      <c r="J22" s="97">
        <f>G22+I22</f>
        <v>0</v>
      </c>
    </row>
    <row r="23" spans="2:11" s="89" customFormat="1" ht="14.65" customHeight="1" x14ac:dyDescent="0.2">
      <c r="B23" s="90"/>
      <c r="C23" s="101" t="s">
        <v>444</v>
      </c>
      <c r="D23" s="98" t="s">
        <v>117</v>
      </c>
      <c r="E23" s="96">
        <v>2</v>
      </c>
      <c r="F23" s="182">
        <v>0</v>
      </c>
      <c r="G23" s="96">
        <f>E23*F23</f>
        <v>0</v>
      </c>
      <c r="H23" s="182">
        <v>0</v>
      </c>
      <c r="I23" s="97">
        <f>E23*H23</f>
        <v>0</v>
      </c>
      <c r="J23" s="97">
        <f>G23+I23</f>
        <v>0</v>
      </c>
      <c r="K23" s="105"/>
    </row>
    <row r="24" spans="2:11" s="89" customFormat="1" ht="14.65" customHeight="1" x14ac:dyDescent="0.2">
      <c r="B24" s="90"/>
      <c r="C24" s="101" t="s">
        <v>445</v>
      </c>
      <c r="D24" s="98" t="s">
        <v>117</v>
      </c>
      <c r="E24" s="96">
        <v>6</v>
      </c>
      <c r="F24" s="182">
        <v>0</v>
      </c>
      <c r="G24" s="96">
        <f>E24*F24</f>
        <v>0</v>
      </c>
      <c r="H24" s="182">
        <v>0</v>
      </c>
      <c r="I24" s="96">
        <f>E24*H24</f>
        <v>0</v>
      </c>
      <c r="J24" s="96">
        <f>G24+I24</f>
        <v>0</v>
      </c>
    </row>
    <row r="25" spans="2:11" s="89" customFormat="1" ht="17.100000000000001" customHeight="1" x14ac:dyDescent="0.25">
      <c r="B25" s="90"/>
      <c r="C25" s="106" t="s">
        <v>446</v>
      </c>
      <c r="D25" s="107"/>
      <c r="E25" s="108"/>
      <c r="F25" s="188"/>
      <c r="G25" s="108">
        <f>SUM(G6:G24)</f>
        <v>0</v>
      </c>
      <c r="H25" s="188"/>
      <c r="I25" s="108">
        <f>SUM(I6:I24)</f>
        <v>0</v>
      </c>
      <c r="J25" s="108">
        <f>SUM(J6:J24)</f>
        <v>0</v>
      </c>
    </row>
    <row r="26" spans="2:11" s="89" customFormat="1" ht="17.100000000000001" customHeight="1" x14ac:dyDescent="0.25">
      <c r="B26" s="90"/>
      <c r="C26" s="106" t="s">
        <v>447</v>
      </c>
      <c r="D26" s="107"/>
      <c r="E26" s="108"/>
      <c r="F26" s="188"/>
      <c r="G26" s="108"/>
      <c r="H26" s="188"/>
      <c r="I26" s="108"/>
      <c r="J26" s="108"/>
    </row>
    <row r="27" spans="2:11" s="89" customFormat="1" ht="14.65" customHeight="1" x14ac:dyDescent="0.2">
      <c r="B27" s="90"/>
      <c r="C27" s="85" t="s">
        <v>448</v>
      </c>
      <c r="D27" s="103"/>
      <c r="E27" s="104"/>
      <c r="F27" s="187"/>
      <c r="G27" s="104"/>
      <c r="H27" s="187"/>
      <c r="I27" s="104"/>
      <c r="J27" s="104"/>
    </row>
    <row r="28" spans="2:11" s="109" customFormat="1" ht="14.65" customHeight="1" x14ac:dyDescent="0.2">
      <c r="B28" s="110"/>
      <c r="C28" s="111" t="s">
        <v>449</v>
      </c>
      <c r="D28" s="100" t="s">
        <v>91</v>
      </c>
      <c r="E28" s="97">
        <v>5</v>
      </c>
      <c r="F28" s="182"/>
      <c r="G28" s="97">
        <f>E28*F28</f>
        <v>0</v>
      </c>
      <c r="H28" s="182">
        <v>0</v>
      </c>
      <c r="I28" s="97">
        <f>E28*H28</f>
        <v>0</v>
      </c>
      <c r="J28" s="97">
        <f>G28+I28</f>
        <v>0</v>
      </c>
    </row>
    <row r="29" spans="2:11" s="89" customFormat="1" ht="17.100000000000001" customHeight="1" x14ac:dyDescent="0.25">
      <c r="B29" s="90"/>
      <c r="C29" s="106" t="s">
        <v>450</v>
      </c>
      <c r="D29" s="107"/>
      <c r="E29" s="108"/>
      <c r="F29" s="188"/>
      <c r="G29" s="108">
        <f>SUM(G27:G28)</f>
        <v>0</v>
      </c>
      <c r="H29" s="188"/>
      <c r="I29" s="108">
        <f>SUM(I27:I28)</f>
        <v>0</v>
      </c>
      <c r="J29" s="108">
        <f>SUM(J27:J28)</f>
        <v>0</v>
      </c>
    </row>
    <row r="30" spans="2:11" s="89" customFormat="1" ht="17.100000000000001" customHeight="1" x14ac:dyDescent="0.25">
      <c r="B30" s="90"/>
      <c r="C30" s="106" t="s">
        <v>451</v>
      </c>
      <c r="D30" s="107"/>
      <c r="E30" s="108"/>
      <c r="F30" s="188"/>
      <c r="G30" s="108"/>
      <c r="H30" s="188"/>
      <c r="I30" s="108"/>
      <c r="J30" s="108"/>
    </row>
    <row r="31" spans="2:11" s="89" customFormat="1" ht="14.65" customHeight="1" x14ac:dyDescent="0.2">
      <c r="B31" s="90"/>
      <c r="C31" s="85" t="s">
        <v>452</v>
      </c>
      <c r="D31" s="103"/>
      <c r="E31" s="104"/>
      <c r="F31" s="187"/>
      <c r="G31" s="104"/>
      <c r="H31" s="187"/>
      <c r="I31" s="104"/>
      <c r="J31" s="104"/>
      <c r="K31" s="112"/>
    </row>
    <row r="32" spans="2:11" s="89" customFormat="1" ht="14.65" customHeight="1" x14ac:dyDescent="0.2">
      <c r="B32" s="90"/>
      <c r="C32" s="85" t="s">
        <v>453</v>
      </c>
      <c r="D32" s="103"/>
      <c r="E32" s="104"/>
      <c r="F32" s="187"/>
      <c r="G32" s="104"/>
      <c r="H32" s="187"/>
      <c r="I32" s="104"/>
      <c r="J32" s="104"/>
    </row>
    <row r="33" spans="2:11" s="89" customFormat="1" ht="14.65" customHeight="1" x14ac:dyDescent="0.2">
      <c r="B33" s="90"/>
      <c r="C33" s="85" t="s">
        <v>454</v>
      </c>
      <c r="D33" s="103"/>
      <c r="E33" s="104"/>
      <c r="F33" s="187"/>
      <c r="G33" s="104"/>
      <c r="H33" s="187"/>
      <c r="I33" s="104"/>
      <c r="J33" s="104"/>
    </row>
    <row r="34" spans="2:11" s="89" customFormat="1" ht="14.65" customHeight="1" x14ac:dyDescent="0.2">
      <c r="B34" s="90"/>
      <c r="C34" s="111" t="s">
        <v>455</v>
      </c>
      <c r="D34" s="100" t="s">
        <v>456</v>
      </c>
      <c r="E34" s="97">
        <v>1</v>
      </c>
      <c r="F34" s="182">
        <v>0</v>
      </c>
      <c r="G34" s="97">
        <f>E34*F34</f>
        <v>0</v>
      </c>
      <c r="H34" s="182">
        <v>0</v>
      </c>
      <c r="I34" s="97">
        <f>E34*H34</f>
        <v>0</v>
      </c>
      <c r="J34" s="97">
        <f>G34+I34</f>
        <v>0</v>
      </c>
    </row>
    <row r="35" spans="2:11" s="113" customFormat="1" ht="17.100000000000001" customHeight="1" x14ac:dyDescent="0.25">
      <c r="B35" s="114"/>
      <c r="C35" s="106" t="s">
        <v>457</v>
      </c>
      <c r="D35" s="107"/>
      <c r="E35" s="108"/>
      <c r="F35" s="188"/>
      <c r="G35" s="108">
        <f>SUM(G31:G34)</f>
        <v>0</v>
      </c>
      <c r="H35" s="188"/>
      <c r="I35" s="108">
        <f>SUM(I31:I34)</f>
        <v>0</v>
      </c>
      <c r="J35" s="108">
        <f>SUM(J31:J34)</f>
        <v>0</v>
      </c>
    </row>
    <row r="36" spans="2:11" s="89" customFormat="1" ht="17.100000000000001" customHeight="1" x14ac:dyDescent="0.25">
      <c r="B36" s="90"/>
      <c r="C36" s="106" t="s">
        <v>458</v>
      </c>
      <c r="D36" s="107"/>
      <c r="E36" s="108"/>
      <c r="F36" s="188"/>
      <c r="G36" s="108"/>
      <c r="H36" s="188"/>
      <c r="I36" s="108"/>
      <c r="J36" s="108"/>
    </row>
    <row r="37" spans="2:11" s="89" customFormat="1" ht="14.65" customHeight="1" x14ac:dyDescent="0.2">
      <c r="B37" s="90"/>
      <c r="C37" s="85" t="s">
        <v>459</v>
      </c>
      <c r="D37" s="103"/>
      <c r="E37" s="104"/>
      <c r="F37" s="187"/>
      <c r="G37" s="104"/>
      <c r="H37" s="187"/>
      <c r="I37" s="104"/>
      <c r="J37" s="104"/>
    </row>
    <row r="38" spans="2:11" s="89" customFormat="1" ht="14.65" customHeight="1" x14ac:dyDescent="0.2">
      <c r="B38" s="90"/>
      <c r="C38" s="85" t="s">
        <v>460</v>
      </c>
      <c r="D38" s="103"/>
      <c r="E38" s="104"/>
      <c r="F38" s="187"/>
      <c r="G38" s="104"/>
      <c r="H38" s="187"/>
      <c r="I38" s="104"/>
      <c r="J38" s="104"/>
    </row>
    <row r="39" spans="2:11" s="89" customFormat="1" ht="14.65" customHeight="1" x14ac:dyDescent="0.2">
      <c r="B39" s="90"/>
      <c r="C39" s="85" t="s">
        <v>461</v>
      </c>
      <c r="D39" s="103"/>
      <c r="E39" s="104"/>
      <c r="F39" s="187"/>
      <c r="G39" s="104"/>
      <c r="H39" s="187"/>
      <c r="I39" s="104"/>
      <c r="J39" s="104"/>
      <c r="K39" s="112"/>
    </row>
    <row r="40" spans="2:11" s="89" customFormat="1" ht="14.65" customHeight="1" x14ac:dyDescent="0.2">
      <c r="B40" s="90"/>
      <c r="C40" s="115" t="s">
        <v>462</v>
      </c>
      <c r="D40" s="116" t="s">
        <v>463</v>
      </c>
      <c r="E40" s="117">
        <v>8</v>
      </c>
      <c r="F40" s="184">
        <v>0</v>
      </c>
      <c r="G40" s="117">
        <f>E40*F40</f>
        <v>0</v>
      </c>
      <c r="H40" s="184">
        <v>0</v>
      </c>
      <c r="I40" s="117">
        <f>E40*H40</f>
        <v>0</v>
      </c>
      <c r="J40" s="117">
        <f>G40+I40</f>
        <v>0</v>
      </c>
    </row>
    <row r="41" spans="2:11" s="89" customFormat="1" ht="17.100000000000001" customHeight="1" x14ac:dyDescent="0.25">
      <c r="B41" s="90"/>
      <c r="C41" s="106" t="s">
        <v>464</v>
      </c>
      <c r="D41" s="107"/>
      <c r="E41" s="108"/>
      <c r="F41" s="108"/>
      <c r="G41" s="108">
        <f>SUM(G37:G40)</f>
        <v>0</v>
      </c>
      <c r="H41" s="108"/>
      <c r="I41" s="108">
        <f>SUM(I37:I40)</f>
        <v>0</v>
      </c>
      <c r="J41" s="108">
        <f>SUM(J37:J40)</f>
        <v>0</v>
      </c>
    </row>
    <row r="42" spans="2:11" ht="14.65" customHeight="1" x14ac:dyDescent="0.2">
      <c r="B42" s="34"/>
      <c r="C42" s="27"/>
      <c r="D42" s="27"/>
      <c r="E42" s="27"/>
      <c r="F42" s="79"/>
      <c r="G42" s="79"/>
      <c r="H42" s="79"/>
      <c r="I42" s="79"/>
      <c r="J42" s="79"/>
    </row>
    <row r="43" spans="2:11" s="89" customFormat="1" ht="14.65" customHeight="1" x14ac:dyDescent="0.2">
      <c r="B43" s="90"/>
      <c r="C43" s="118"/>
      <c r="D43" s="118"/>
      <c r="E43" s="118"/>
      <c r="F43" s="119"/>
      <c r="G43" s="119"/>
      <c r="H43" s="119"/>
      <c r="I43" s="119"/>
      <c r="J43" s="119"/>
    </row>
    <row r="44" spans="2:11" s="89" customFormat="1" ht="14.65" customHeight="1" x14ac:dyDescent="0.25">
      <c r="B44" s="90"/>
      <c r="C44" s="106" t="s">
        <v>465</v>
      </c>
      <c r="D44" s="92"/>
      <c r="E44" s="92"/>
      <c r="F44" s="93"/>
      <c r="G44" s="120" t="s">
        <v>466</v>
      </c>
      <c r="H44" s="93"/>
      <c r="I44" s="120" t="s">
        <v>466</v>
      </c>
      <c r="J44" s="120"/>
    </row>
    <row r="45" spans="2:11" s="89" customFormat="1" ht="14.65" customHeight="1" x14ac:dyDescent="0.2">
      <c r="B45" s="90"/>
      <c r="C45" s="116" t="s">
        <v>467</v>
      </c>
      <c r="D45" s="92"/>
      <c r="E45" s="92"/>
      <c r="F45" s="93"/>
      <c r="G45" s="117" t="s">
        <v>468</v>
      </c>
      <c r="H45" s="93"/>
      <c r="I45" s="117" t="s">
        <v>469</v>
      </c>
      <c r="J45" s="117" t="s">
        <v>470</v>
      </c>
    </row>
    <row r="46" spans="2:11" s="89" customFormat="1" ht="14.65" customHeight="1" x14ac:dyDescent="0.2">
      <c r="B46" s="90"/>
      <c r="C46" s="121" t="s">
        <v>471</v>
      </c>
      <c r="D46" s="92"/>
      <c r="E46" s="92"/>
      <c r="F46" s="93"/>
      <c r="G46" s="122"/>
      <c r="H46" s="93"/>
      <c r="I46" s="122"/>
      <c r="J46" s="122"/>
    </row>
    <row r="47" spans="2:11" s="89" customFormat="1" ht="14.65" customHeight="1" x14ac:dyDescent="0.2">
      <c r="B47" s="90"/>
      <c r="C47" s="116" t="s">
        <v>472</v>
      </c>
      <c r="D47" s="92"/>
      <c r="E47" s="92"/>
      <c r="F47" s="93"/>
      <c r="G47" s="117">
        <f>G25+G35</f>
        <v>0</v>
      </c>
      <c r="H47" s="93"/>
      <c r="I47" s="117">
        <f>I25</f>
        <v>0</v>
      </c>
      <c r="J47" s="117"/>
    </row>
    <row r="48" spans="2:11" s="89" customFormat="1" ht="14.65" customHeight="1" x14ac:dyDescent="0.2">
      <c r="B48" s="90"/>
      <c r="C48" s="116" t="s">
        <v>473</v>
      </c>
      <c r="D48" s="92"/>
      <c r="E48" s="92"/>
      <c r="F48" s="93"/>
      <c r="G48" s="117"/>
      <c r="H48" s="93"/>
      <c r="I48" s="117">
        <f>0+0</f>
        <v>0</v>
      </c>
      <c r="J48" s="117"/>
    </row>
    <row r="49" spans="2:10" s="89" customFormat="1" ht="14.65" customHeight="1" x14ac:dyDescent="0.2">
      <c r="B49" s="90"/>
      <c r="C49" s="123" t="s">
        <v>474</v>
      </c>
      <c r="D49" s="92"/>
      <c r="E49" s="92"/>
      <c r="F49" s="93"/>
      <c r="G49" s="124">
        <f>G47</f>
        <v>0</v>
      </c>
      <c r="H49" s="93"/>
      <c r="I49" s="124">
        <f>I47+I48</f>
        <v>0</v>
      </c>
      <c r="J49" s="124"/>
    </row>
    <row r="50" spans="2:10" s="89" customFormat="1" ht="14.65" customHeight="1" x14ac:dyDescent="0.2">
      <c r="B50" s="90"/>
      <c r="C50" s="116" t="s">
        <v>576</v>
      </c>
      <c r="D50" s="92"/>
      <c r="E50" s="92"/>
      <c r="F50" s="93"/>
      <c r="G50" s="117">
        <f>G49*'2.3 KLIMA-VZT Parametry'!B16</f>
        <v>0</v>
      </c>
      <c r="H50" s="93"/>
      <c r="I50" s="117"/>
      <c r="J50" s="117"/>
    </row>
    <row r="51" spans="2:10" s="83" customFormat="1" ht="14.65" customHeight="1" x14ac:dyDescent="0.2">
      <c r="B51" s="90"/>
      <c r="C51" s="116" t="s">
        <v>577</v>
      </c>
      <c r="D51" s="86"/>
      <c r="E51" s="86"/>
      <c r="F51" s="87"/>
      <c r="G51" s="117"/>
      <c r="H51" s="87"/>
      <c r="I51" s="117">
        <f>J51*'2.3 KLIMA-VZT Parametry'!B17</f>
        <v>0</v>
      </c>
      <c r="J51" s="124">
        <v>294</v>
      </c>
    </row>
    <row r="52" spans="2:10" s="89" customFormat="1" ht="14.65" customHeight="1" x14ac:dyDescent="0.2">
      <c r="B52" s="90"/>
      <c r="C52" s="116" t="s">
        <v>578</v>
      </c>
      <c r="D52" s="92"/>
      <c r="E52" s="92"/>
      <c r="F52" s="93"/>
      <c r="G52" s="117"/>
      <c r="H52" s="93"/>
      <c r="I52" s="117">
        <f>I49*'2.3 KLIMA-VZT Parametry'!B18</f>
        <v>0</v>
      </c>
      <c r="J52" s="117"/>
    </row>
    <row r="53" spans="2:10" s="125" customFormat="1" ht="14.65" customHeight="1" x14ac:dyDescent="0.2">
      <c r="B53" s="110"/>
      <c r="C53" s="126" t="s">
        <v>579</v>
      </c>
      <c r="D53" s="127"/>
      <c r="E53" s="127"/>
      <c r="F53" s="128"/>
      <c r="G53" s="117"/>
      <c r="H53" s="128"/>
      <c r="I53" s="117">
        <f>I49*'2.3 KLIMA-VZT Parametry'!B19</f>
        <v>0</v>
      </c>
      <c r="J53" s="117"/>
    </row>
    <row r="54" spans="2:10" s="89" customFormat="1" ht="14.65" customHeight="1" x14ac:dyDescent="0.2">
      <c r="B54" s="90"/>
      <c r="C54" s="123" t="s">
        <v>475</v>
      </c>
      <c r="D54" s="92"/>
      <c r="E54" s="92"/>
      <c r="F54" s="93"/>
      <c r="G54" s="124">
        <f>G49+G50</f>
        <v>0</v>
      </c>
      <c r="H54" s="93"/>
      <c r="I54" s="124">
        <f>I49+I51+I52+I53</f>
        <v>0</v>
      </c>
      <c r="J54" s="124"/>
    </row>
    <row r="55" spans="2:10" s="89" customFormat="1" ht="14.65" customHeight="1" x14ac:dyDescent="0.2">
      <c r="B55" s="90"/>
      <c r="C55" s="116" t="s">
        <v>476</v>
      </c>
      <c r="D55" s="92"/>
      <c r="E55" s="92"/>
      <c r="F55" s="93"/>
      <c r="G55" s="117"/>
      <c r="H55" s="93"/>
      <c r="I55" s="117">
        <f>J41</f>
        <v>0</v>
      </c>
      <c r="J55" s="117"/>
    </row>
    <row r="56" spans="2:10" s="89" customFormat="1" ht="14.65" customHeight="1" x14ac:dyDescent="0.2">
      <c r="B56" s="90"/>
      <c r="C56" s="123" t="s">
        <v>477</v>
      </c>
      <c r="D56" s="92"/>
      <c r="E56" s="92"/>
      <c r="F56" s="93"/>
      <c r="G56" s="124"/>
      <c r="H56" s="93"/>
      <c r="I56" s="124">
        <f>I54+I55</f>
        <v>0</v>
      </c>
      <c r="J56" s="124"/>
    </row>
    <row r="57" spans="2:10" s="89" customFormat="1" ht="14.65" customHeight="1" x14ac:dyDescent="0.2">
      <c r="B57" s="90"/>
      <c r="C57" s="116" t="s">
        <v>447</v>
      </c>
      <c r="D57" s="92"/>
      <c r="E57" s="92"/>
      <c r="F57" s="93"/>
      <c r="G57" s="117"/>
      <c r="H57" s="93"/>
      <c r="I57" s="117">
        <f>J29</f>
        <v>0</v>
      </c>
      <c r="J57" s="117"/>
    </row>
    <row r="58" spans="2:10" s="89" customFormat="1" ht="14.65" customHeight="1" x14ac:dyDescent="0.2">
      <c r="B58" s="90"/>
      <c r="C58" s="116" t="s">
        <v>478</v>
      </c>
      <c r="D58" s="92"/>
      <c r="E58" s="92"/>
      <c r="F58" s="93"/>
      <c r="G58" s="117"/>
      <c r="H58" s="93"/>
      <c r="I58" s="117">
        <f>0+0</f>
        <v>0</v>
      </c>
      <c r="J58" s="117"/>
    </row>
    <row r="59" spans="2:10" s="89" customFormat="1" ht="14.65" customHeight="1" x14ac:dyDescent="0.2">
      <c r="B59" s="90"/>
      <c r="C59" s="116" t="s">
        <v>479</v>
      </c>
      <c r="D59" s="92"/>
      <c r="E59" s="92"/>
      <c r="F59" s="93"/>
      <c r="G59" s="117"/>
      <c r="H59" s="93"/>
      <c r="I59" s="117">
        <f>0+0</f>
        <v>0</v>
      </c>
      <c r="J59" s="117"/>
    </row>
    <row r="60" spans="2:10" s="89" customFormat="1" ht="14.65" customHeight="1" x14ac:dyDescent="0.2">
      <c r="B60" s="90"/>
      <c r="C60" s="116" t="s">
        <v>480</v>
      </c>
      <c r="D60" s="92"/>
      <c r="E60" s="92"/>
      <c r="F60" s="93"/>
      <c r="G60" s="117"/>
      <c r="H60" s="93"/>
      <c r="I60" s="117">
        <f>0+0</f>
        <v>0</v>
      </c>
      <c r="J60" s="117"/>
    </row>
    <row r="61" spans="2:10" s="89" customFormat="1" ht="14.65" customHeight="1" x14ac:dyDescent="0.2">
      <c r="B61" s="90"/>
      <c r="C61" s="121" t="s">
        <v>481</v>
      </c>
      <c r="D61" s="92"/>
      <c r="E61" s="92"/>
      <c r="F61" s="93"/>
      <c r="G61" s="122">
        <f>G54</f>
        <v>0</v>
      </c>
      <c r="H61" s="93"/>
      <c r="I61" s="122">
        <f>I56+I57+I58+I59+I60</f>
        <v>0</v>
      </c>
      <c r="J61" s="122"/>
    </row>
    <row r="62" spans="2:10" s="89" customFormat="1" ht="14.65" customHeight="1" x14ac:dyDescent="0.2">
      <c r="B62" s="90"/>
      <c r="C62" s="116"/>
      <c r="D62" s="92"/>
      <c r="E62" s="92"/>
      <c r="F62" s="93"/>
      <c r="G62" s="117"/>
      <c r="H62" s="93"/>
      <c r="I62" s="117"/>
      <c r="J62" s="117"/>
    </row>
    <row r="63" spans="2:10" s="89" customFormat="1" ht="14.65" customHeight="1" x14ac:dyDescent="0.2">
      <c r="B63" s="90"/>
      <c r="C63" s="121" t="s">
        <v>482</v>
      </c>
      <c r="D63" s="92"/>
      <c r="E63" s="92"/>
      <c r="F63" s="93"/>
      <c r="G63" s="122"/>
      <c r="H63" s="93"/>
      <c r="I63" s="122"/>
      <c r="J63" s="122"/>
    </row>
    <row r="64" spans="2:10" s="89" customFormat="1" ht="14.65" customHeight="1" x14ac:dyDescent="0.2">
      <c r="B64" s="90"/>
      <c r="C64" s="126" t="s">
        <v>483</v>
      </c>
      <c r="D64" s="92"/>
      <c r="E64" s="92"/>
      <c r="F64" s="93"/>
      <c r="G64" s="117"/>
      <c r="H64" s="93"/>
      <c r="I64" s="117">
        <f>I54*'2.3 KLIMA-VZT Parametry'!B21</f>
        <v>0</v>
      </c>
      <c r="J64" s="117"/>
    </row>
    <row r="65" spans="2:11" s="89" customFormat="1" ht="14.65" customHeight="1" x14ac:dyDescent="0.2">
      <c r="B65" s="90"/>
      <c r="C65" s="116" t="s">
        <v>484</v>
      </c>
      <c r="D65" s="92"/>
      <c r="E65" s="92"/>
      <c r="F65" s="93"/>
      <c r="G65" s="117"/>
      <c r="H65" s="93"/>
      <c r="I65" s="117">
        <f>I54*'2.3 KLIMA-VZT Parametry'!B22</f>
        <v>0</v>
      </c>
      <c r="J65" s="117"/>
    </row>
    <row r="66" spans="2:11" s="89" customFormat="1" ht="14.65" customHeight="1" x14ac:dyDescent="0.2">
      <c r="B66" s="90"/>
      <c r="C66" s="121" t="s">
        <v>485</v>
      </c>
      <c r="D66" s="92"/>
      <c r="E66" s="92"/>
      <c r="F66" s="93"/>
      <c r="G66" s="122"/>
      <c r="H66" s="93"/>
      <c r="I66" s="122">
        <f>SUM(I64:I65)</f>
        <v>0</v>
      </c>
      <c r="J66" s="122"/>
    </row>
    <row r="67" spans="2:11" s="89" customFormat="1" ht="14.65" customHeight="1" x14ac:dyDescent="0.2">
      <c r="B67" s="90"/>
      <c r="C67" s="126" t="s">
        <v>486</v>
      </c>
      <c r="D67" s="92"/>
      <c r="E67" s="92"/>
      <c r="F67" s="93"/>
      <c r="G67" s="117"/>
      <c r="H67" s="93"/>
      <c r="I67" s="117">
        <f>I47*'2.3 KLIMA-VZT Parametry'!B20</f>
        <v>0</v>
      </c>
      <c r="J67" s="117"/>
    </row>
    <row r="68" spans="2:11" s="89" customFormat="1" ht="14.65" customHeight="1" x14ac:dyDescent="0.2">
      <c r="B68" s="90"/>
      <c r="C68" s="116" t="s">
        <v>487</v>
      </c>
      <c r="D68" s="92"/>
      <c r="E68" s="92"/>
      <c r="F68" s="93"/>
      <c r="G68" s="117"/>
      <c r="H68" s="93"/>
      <c r="I68" s="117">
        <f>'2.3 KLIMA-VZT Parametry'!B23*'2.3 KLIMA-VZT Parametry'!B26*POWER(('2.2 KLIMA-VZT'!G61+'2.2 KLIMA-VZT'!I61)*'2.3 KLIMA-VZT Parametry'!B25,'2.3 KLIMA-VZT Parametry'!B24)</f>
        <v>0</v>
      </c>
      <c r="J68" s="117"/>
    </row>
    <row r="69" spans="2:11" s="89" customFormat="1" ht="14.65" customHeight="1" x14ac:dyDescent="0.2">
      <c r="B69" s="90"/>
      <c r="C69" s="116"/>
      <c r="D69" s="92"/>
      <c r="E69" s="92"/>
      <c r="F69" s="93"/>
      <c r="G69" s="117"/>
      <c r="H69" s="93"/>
      <c r="I69" s="117"/>
      <c r="J69" s="117"/>
    </row>
    <row r="70" spans="2:11" s="89" customFormat="1" ht="15.75" customHeight="1" x14ac:dyDescent="0.25">
      <c r="B70" s="90"/>
      <c r="C70" s="107" t="s">
        <v>488</v>
      </c>
      <c r="D70" s="92"/>
      <c r="E70" s="92"/>
      <c r="F70" s="93"/>
      <c r="G70" s="108"/>
      <c r="H70" s="93"/>
      <c r="I70" s="108">
        <f>ROUND(G61+I61+I66+I67+I68,0)</f>
        <v>0</v>
      </c>
      <c r="J70" s="108"/>
    </row>
    <row r="71" spans="2:11" s="129" customFormat="1" ht="14.65" customHeight="1" x14ac:dyDescent="0.2">
      <c r="B71" s="130"/>
      <c r="C71" s="131"/>
      <c r="D71" s="118"/>
      <c r="E71" s="118"/>
      <c r="F71" s="119"/>
      <c r="G71" s="132"/>
      <c r="H71" s="119"/>
      <c r="I71" s="132"/>
      <c r="J71" s="132"/>
      <c r="K71" s="112"/>
    </row>
    <row r="72" spans="2:11" s="89" customFormat="1" ht="15.6" customHeight="1" x14ac:dyDescent="0.2">
      <c r="B72" s="90"/>
      <c r="C72" s="131" t="s">
        <v>489</v>
      </c>
      <c r="D72" s="118"/>
      <c r="E72" s="118"/>
      <c r="F72" s="119"/>
      <c r="G72" s="132"/>
      <c r="H72" s="119"/>
      <c r="I72" s="132">
        <f>I70*'2.3 KLIMA-VZT Parametry'!B27</f>
        <v>0</v>
      </c>
      <c r="J72" s="132"/>
    </row>
    <row r="73" spans="2:11" s="89" customFormat="1" ht="15.6" customHeight="1" x14ac:dyDescent="0.2">
      <c r="B73" s="130"/>
      <c r="C73" s="131" t="s">
        <v>489</v>
      </c>
      <c r="D73" s="118"/>
      <c r="E73" s="118"/>
      <c r="F73" s="119"/>
      <c r="G73" s="132"/>
      <c r="H73" s="119"/>
      <c r="I73" s="132">
        <f>I70*'2.3 KLIMA-VZT Parametry'!B28</f>
        <v>0</v>
      </c>
      <c r="J73" s="132"/>
    </row>
    <row r="74" spans="2:11" s="89" customFormat="1" ht="22.5" customHeight="1" x14ac:dyDescent="0.2">
      <c r="B74" s="90"/>
      <c r="C74" s="133" t="s">
        <v>490</v>
      </c>
      <c r="D74" s="118"/>
      <c r="E74" s="118"/>
      <c r="F74" s="119"/>
      <c r="G74" s="134" t="s">
        <v>491</v>
      </c>
      <c r="H74" s="119"/>
      <c r="I74" s="134" t="s">
        <v>492</v>
      </c>
      <c r="J74" s="135" t="s">
        <v>493</v>
      </c>
    </row>
    <row r="75" spans="2:11" s="89" customFormat="1" ht="15.6" customHeight="1" x14ac:dyDescent="0.2">
      <c r="B75" s="130"/>
      <c r="C75" s="131" t="s">
        <v>494</v>
      </c>
      <c r="D75" s="118"/>
      <c r="E75" s="118"/>
      <c r="F75" s="119"/>
      <c r="G75" s="132">
        <f>G25</f>
        <v>0</v>
      </c>
      <c r="H75" s="119"/>
      <c r="I75" s="132">
        <f>I25</f>
        <v>0</v>
      </c>
      <c r="J75" s="132">
        <f>J51</f>
        <v>294</v>
      </c>
    </row>
    <row r="76" spans="2:11" s="89" customFormat="1" ht="15.6" customHeight="1" x14ac:dyDescent="0.2">
      <c r="B76" s="90"/>
      <c r="C76" s="131" t="s">
        <v>447</v>
      </c>
      <c r="D76" s="118"/>
      <c r="E76" s="118"/>
      <c r="F76" s="119"/>
      <c r="G76" s="132">
        <f>G29</f>
        <v>0</v>
      </c>
      <c r="H76" s="119"/>
      <c r="I76" s="132">
        <f>I29</f>
        <v>0</v>
      </c>
      <c r="J76" s="132">
        <v>0</v>
      </c>
    </row>
    <row r="77" spans="2:11" s="89" customFormat="1" ht="14.65" customHeight="1" x14ac:dyDescent="0.2">
      <c r="B77" s="130"/>
      <c r="C77" s="131" t="s">
        <v>451</v>
      </c>
      <c r="D77" s="118"/>
      <c r="E77" s="118"/>
      <c r="F77" s="119"/>
      <c r="G77" s="132">
        <f>G35</f>
        <v>0</v>
      </c>
      <c r="H77" s="119"/>
      <c r="I77" s="132">
        <f>I35</f>
        <v>0</v>
      </c>
      <c r="J77" s="132">
        <v>0</v>
      </c>
    </row>
    <row r="78" spans="2:11" s="89" customFormat="1" ht="14.65" customHeight="1" x14ac:dyDescent="0.2">
      <c r="B78" s="90"/>
      <c r="C78" s="131" t="s">
        <v>458</v>
      </c>
      <c r="D78" s="118"/>
      <c r="E78" s="118"/>
      <c r="F78" s="119"/>
      <c r="G78" s="132">
        <f>G41</f>
        <v>0</v>
      </c>
      <c r="H78" s="119"/>
      <c r="I78" s="132">
        <f>I41</f>
        <v>0</v>
      </c>
      <c r="J78" s="132">
        <v>0</v>
      </c>
    </row>
    <row r="79" spans="2:11" s="89" customFormat="1" ht="14.65" customHeight="1" x14ac:dyDescent="0.2">
      <c r="B79" s="130"/>
      <c r="C79" s="131"/>
      <c r="D79" s="118"/>
      <c r="E79" s="118"/>
      <c r="F79" s="119"/>
      <c r="G79" s="132"/>
      <c r="H79" s="119"/>
      <c r="I79" s="132"/>
      <c r="J79" s="132"/>
    </row>
    <row r="80" spans="2:11" s="89" customFormat="1" ht="15.6" customHeight="1" x14ac:dyDescent="0.2">
      <c r="B80" s="90"/>
      <c r="C80" s="133" t="s">
        <v>495</v>
      </c>
      <c r="D80" s="118"/>
      <c r="E80" s="118"/>
      <c r="F80" s="119"/>
      <c r="G80" s="134"/>
      <c r="H80" s="119"/>
      <c r="I80" s="136"/>
      <c r="J80" s="136"/>
    </row>
    <row r="81" spans="2:10" s="89" customFormat="1" ht="15.75" customHeight="1" x14ac:dyDescent="0.2">
      <c r="B81" s="130"/>
      <c r="C81" s="131" t="s">
        <v>496</v>
      </c>
      <c r="D81" s="118"/>
      <c r="E81" s="118"/>
      <c r="F81" s="119"/>
      <c r="G81" s="119"/>
      <c r="H81" s="119"/>
      <c r="I81" s="137"/>
      <c r="J81" s="137"/>
    </row>
    <row r="82" spans="2:10" s="89" customFormat="1" ht="15.6" customHeight="1" x14ac:dyDescent="0.2">
      <c r="B82" s="138"/>
      <c r="C82" s="131" t="s">
        <v>497</v>
      </c>
      <c r="D82" s="118"/>
      <c r="E82" s="118"/>
      <c r="F82" s="119"/>
      <c r="G82" s="119"/>
      <c r="H82" s="119"/>
      <c r="I82" s="137"/>
      <c r="J82" s="137"/>
    </row>
    <row r="83" spans="2:10" s="89" customFormat="1" ht="15.6" customHeight="1" x14ac:dyDescent="0.2">
      <c r="B83" s="90"/>
      <c r="C83" s="131" t="s">
        <v>498</v>
      </c>
      <c r="D83" s="118"/>
      <c r="E83" s="118"/>
      <c r="F83" s="119"/>
      <c r="G83" s="119"/>
      <c r="H83" s="119"/>
      <c r="I83" s="137"/>
      <c r="J83" s="137"/>
    </row>
    <row r="84" spans="2:10" s="89" customFormat="1" ht="15.6" customHeight="1" x14ac:dyDescent="0.2">
      <c r="B84" s="90"/>
      <c r="C84" s="131" t="s">
        <v>499</v>
      </c>
      <c r="D84" s="118"/>
      <c r="E84" s="118"/>
      <c r="F84" s="119"/>
      <c r="G84" s="119"/>
      <c r="H84" s="119"/>
      <c r="I84" s="137"/>
      <c r="J84" s="137"/>
    </row>
    <row r="85" spans="2:10" s="89" customFormat="1" ht="15.6" customHeight="1" x14ac:dyDescent="0.2">
      <c r="B85" s="90"/>
      <c r="C85" s="131" t="s">
        <v>500</v>
      </c>
      <c r="F85" s="139"/>
      <c r="G85" s="139"/>
      <c r="H85" s="139"/>
      <c r="J85" s="140"/>
    </row>
    <row r="86" spans="2:10" s="89" customFormat="1" ht="15.6" customHeight="1" x14ac:dyDescent="0.2">
      <c r="B86" s="90"/>
      <c r="C86" s="131"/>
      <c r="I86" s="141"/>
      <c r="J86" s="141"/>
    </row>
    <row r="87" spans="2:10" s="89" customFormat="1" ht="15.6" customHeight="1" x14ac:dyDescent="0.2">
      <c r="B87" s="90"/>
      <c r="I87" s="141"/>
      <c r="J87" s="141"/>
    </row>
    <row r="88" spans="2:10" s="89" customFormat="1" ht="15.6" customHeight="1" x14ac:dyDescent="0.2">
      <c r="B88" s="90"/>
      <c r="I88" s="141"/>
      <c r="J88" s="141"/>
    </row>
    <row r="89" spans="2:10" s="89" customFormat="1" ht="15.6" customHeight="1" x14ac:dyDescent="0.2">
      <c r="B89" s="90"/>
      <c r="C89" s="89" t="s">
        <v>14</v>
      </c>
      <c r="I89" s="141"/>
      <c r="J89" s="141"/>
    </row>
    <row r="92" spans="2:10" ht="15.6" customHeight="1" x14ac:dyDescent="0.2">
      <c r="I92" s="142">
        <f>SUM(I6:I84)</f>
        <v>0</v>
      </c>
    </row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  <row r="65499" ht="12.75" customHeight="1" x14ac:dyDescent="0.2"/>
    <row r="65500" ht="12.75" customHeight="1" x14ac:dyDescent="0.2"/>
    <row r="65501" ht="12.75" customHeight="1" x14ac:dyDescent="0.2"/>
    <row r="65502" ht="12.75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</sheetData>
  <sheetProtection password="84D8" sheet="1" objects="1" scenarios="1" selectLockedCells="1"/>
  <mergeCells count="1">
    <mergeCell ref="B3:I3"/>
  </mergeCells>
  <phoneticPr fontId="16" type="noConversion"/>
  <pageMargins left="0.78749999999999998" right="0.78749999999999998" top="1.0527777777777778" bottom="1.0527777777777778" header="0.78749999999999998" footer="0.78749999999999998"/>
  <pageSetup paperSize="9" scale="44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SheetLayoutView="100" workbookViewId="0">
      <selection activeCell="B16" sqref="B16:B19"/>
    </sheetView>
  </sheetViews>
  <sheetFormatPr defaultColWidth="11.42578125" defaultRowHeight="12.75" x14ac:dyDescent="0.2"/>
  <cols>
    <col min="1" max="1" width="21.85546875" style="89" customWidth="1"/>
    <col min="2" max="16384" width="11.42578125" style="89"/>
  </cols>
  <sheetData>
    <row r="1" spans="1:8" x14ac:dyDescent="0.2">
      <c r="A1" s="143" t="s">
        <v>467</v>
      </c>
      <c r="B1" s="143" t="s">
        <v>501</v>
      </c>
    </row>
    <row r="2" spans="1:8" ht="15" x14ac:dyDescent="0.25">
      <c r="A2" s="143" t="s">
        <v>502</v>
      </c>
      <c r="B2" s="144" t="s">
        <v>503</v>
      </c>
    </row>
    <row r="3" spans="1:8" x14ac:dyDescent="0.2">
      <c r="A3" s="143" t="s">
        <v>504</v>
      </c>
      <c r="B3" s="145" t="s">
        <v>505</v>
      </c>
    </row>
    <row r="4" spans="1:8" x14ac:dyDescent="0.2">
      <c r="A4" s="143" t="s">
        <v>506</v>
      </c>
      <c r="B4" s="145" t="s">
        <v>507</v>
      </c>
    </row>
    <row r="5" spans="1:8" x14ac:dyDescent="0.2">
      <c r="A5" s="143" t="s">
        <v>508</v>
      </c>
      <c r="B5" s="145"/>
    </row>
    <row r="6" spans="1:8" x14ac:dyDescent="0.2">
      <c r="A6" s="143" t="s">
        <v>509</v>
      </c>
      <c r="B6" s="145" t="s">
        <v>510</v>
      </c>
    </row>
    <row r="7" spans="1:8" x14ac:dyDescent="0.2">
      <c r="A7" s="143" t="s">
        <v>511</v>
      </c>
      <c r="B7" s="145" t="s">
        <v>512</v>
      </c>
    </row>
    <row r="8" spans="1:8" x14ac:dyDescent="0.2">
      <c r="A8" s="143" t="s">
        <v>513</v>
      </c>
      <c r="B8" s="145"/>
    </row>
    <row r="9" spans="1:8" x14ac:dyDescent="0.2">
      <c r="A9" s="143" t="s">
        <v>514</v>
      </c>
      <c r="B9" s="145" t="s">
        <v>515</v>
      </c>
    </row>
    <row r="10" spans="1:8" x14ac:dyDescent="0.2">
      <c r="A10" s="143" t="s">
        <v>516</v>
      </c>
      <c r="B10" s="145" t="s">
        <v>515</v>
      </c>
    </row>
    <row r="11" spans="1:8" x14ac:dyDescent="0.2">
      <c r="A11" s="143" t="s">
        <v>517</v>
      </c>
      <c r="B11" s="145" t="s">
        <v>518</v>
      </c>
    </row>
    <row r="12" spans="1:8" x14ac:dyDescent="0.2">
      <c r="A12" s="143" t="s">
        <v>519</v>
      </c>
      <c r="B12" s="145" t="s">
        <v>520</v>
      </c>
    </row>
    <row r="13" spans="1:8" x14ac:dyDescent="0.2">
      <c r="A13" s="143" t="s">
        <v>521</v>
      </c>
      <c r="B13" s="145"/>
    </row>
    <row r="14" spans="1:8" x14ac:dyDescent="0.2">
      <c r="A14" s="143" t="s">
        <v>300</v>
      </c>
      <c r="B14" s="145" t="s">
        <v>522</v>
      </c>
    </row>
    <row r="15" spans="1:8" x14ac:dyDescent="0.2">
      <c r="A15" s="143"/>
      <c r="B15" s="143"/>
    </row>
    <row r="16" spans="1:8" x14ac:dyDescent="0.2">
      <c r="A16" s="143" t="s">
        <v>523</v>
      </c>
      <c r="B16" s="189">
        <v>0</v>
      </c>
      <c r="C16" s="166"/>
      <c r="D16" s="166" t="s">
        <v>524</v>
      </c>
      <c r="E16" s="166"/>
      <c r="F16" s="167">
        <v>3.6000000000000004E-2</v>
      </c>
      <c r="G16" s="166"/>
      <c r="H16" s="166"/>
    </row>
    <row r="17" spans="1:8" x14ac:dyDescent="0.2">
      <c r="A17" s="143" t="s">
        <v>525</v>
      </c>
      <c r="B17" s="190">
        <v>0</v>
      </c>
      <c r="C17" s="166"/>
      <c r="D17" s="166"/>
      <c r="E17" s="166"/>
      <c r="F17" s="168" t="s">
        <v>581</v>
      </c>
      <c r="G17" s="169" t="s">
        <v>20</v>
      </c>
      <c r="H17" s="166"/>
    </row>
    <row r="18" spans="1:8" x14ac:dyDescent="0.2">
      <c r="A18" s="143" t="s">
        <v>526</v>
      </c>
      <c r="B18" s="189">
        <v>0</v>
      </c>
      <c r="C18" s="166"/>
      <c r="D18" s="166"/>
      <c r="E18" s="166"/>
      <c r="F18" s="167">
        <v>0.05</v>
      </c>
      <c r="G18" s="166"/>
      <c r="H18" s="166"/>
    </row>
    <row r="19" spans="1:8" x14ac:dyDescent="0.2">
      <c r="A19" s="143" t="s">
        <v>527</v>
      </c>
      <c r="B19" s="189">
        <v>0</v>
      </c>
      <c r="C19" s="166"/>
      <c r="D19" s="166"/>
      <c r="E19" s="166"/>
      <c r="F19" s="167">
        <v>1.6E-2</v>
      </c>
      <c r="G19" s="166"/>
      <c r="H19" s="166"/>
    </row>
    <row r="20" spans="1:8" x14ac:dyDescent="0.2">
      <c r="A20" s="143" t="s">
        <v>528</v>
      </c>
      <c r="B20" s="163">
        <v>0</v>
      </c>
      <c r="F20" s="147"/>
    </row>
    <row r="21" spans="1:8" x14ac:dyDescent="0.2">
      <c r="A21" s="143" t="s">
        <v>529</v>
      </c>
      <c r="B21" s="163">
        <v>0</v>
      </c>
      <c r="F21" s="147"/>
    </row>
    <row r="22" spans="1:8" x14ac:dyDescent="0.2">
      <c r="A22" s="143" t="s">
        <v>530</v>
      </c>
      <c r="B22" s="163">
        <v>0</v>
      </c>
      <c r="F22" s="147"/>
    </row>
    <row r="23" spans="1:8" x14ac:dyDescent="0.2">
      <c r="A23" s="143" t="s">
        <v>531</v>
      </c>
      <c r="B23" s="164" t="s">
        <v>580</v>
      </c>
      <c r="F23" s="147"/>
    </row>
    <row r="24" spans="1:8" x14ac:dyDescent="0.2">
      <c r="A24" s="143" t="s">
        <v>532</v>
      </c>
      <c r="B24" s="165">
        <v>0.95</v>
      </c>
      <c r="F24" s="146"/>
    </row>
    <row r="25" spans="1:8" x14ac:dyDescent="0.2">
      <c r="A25" s="143" t="s">
        <v>533</v>
      </c>
      <c r="B25" s="164" t="s">
        <v>580</v>
      </c>
    </row>
    <row r="26" spans="1:8" x14ac:dyDescent="0.2">
      <c r="A26" s="143" t="s">
        <v>534</v>
      </c>
      <c r="B26" s="164" t="s">
        <v>580</v>
      </c>
    </row>
    <row r="27" spans="1:8" x14ac:dyDescent="0.2">
      <c r="A27" s="143" t="s">
        <v>535</v>
      </c>
      <c r="B27" s="164" t="s">
        <v>580</v>
      </c>
    </row>
    <row r="28" spans="1:8" x14ac:dyDescent="0.2">
      <c r="A28" s="143" t="s">
        <v>536</v>
      </c>
      <c r="B28" s="164" t="s">
        <v>580</v>
      </c>
    </row>
    <row r="29" spans="1:8" ht="36" x14ac:dyDescent="0.2">
      <c r="A29" s="148" t="s">
        <v>537</v>
      </c>
      <c r="B29" s="164" t="s">
        <v>538</v>
      </c>
    </row>
  </sheetData>
  <sheetProtection password="84D8" sheet="1" objects="1" scenarios="1" selectLockedCells="1"/>
  <phoneticPr fontId="16" type="noConversion"/>
  <pageMargins left="0.78749999999999998" right="0.78749999999999998" top="1.0527777777777778" bottom="1.0527777777777778" header="0.78749999999999998" footer="0.78749999999999998"/>
  <pageSetup paperSize="9" scale="44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9"/>
  <sheetViews>
    <sheetView view="pageBreakPreview" topLeftCell="A13" zoomScaleSheetLayoutView="100" workbookViewId="0">
      <selection activeCell="Q17" sqref="Q17"/>
    </sheetView>
  </sheetViews>
  <sheetFormatPr defaultColWidth="11.5703125" defaultRowHeight="12.75" x14ac:dyDescent="0.2"/>
  <cols>
    <col min="1" max="1" width="3.28515625" style="149" customWidth="1"/>
    <col min="2" max="2" width="3.7109375" style="149" customWidth="1"/>
    <col min="3" max="3" width="135.7109375" style="149" customWidth="1"/>
    <col min="4" max="5" width="3.7109375" style="150" customWidth="1"/>
    <col min="6" max="17" width="3.7109375" style="149" customWidth="1"/>
    <col min="18" max="253" width="11.5703125" style="149" customWidth="1"/>
  </cols>
  <sheetData>
    <row r="1" spans="1:256" s="150" customFormat="1" ht="27" x14ac:dyDescent="0.2">
      <c r="A1" s="192" t="s">
        <v>539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IT1" s="23"/>
      <c r="IU1" s="23"/>
      <c r="IV1" s="23"/>
    </row>
    <row r="2" spans="1:256" s="150" customFormat="1" x14ac:dyDescent="0.2"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IT2" s="23"/>
      <c r="IU2" s="23"/>
      <c r="IV2" s="23"/>
    </row>
    <row r="3" spans="1:256" x14ac:dyDescent="0.2">
      <c r="A3" s="1"/>
      <c r="B3" s="2" t="s">
        <v>1</v>
      </c>
      <c r="C3"/>
      <c r="D3"/>
      <c r="E3"/>
      <c r="F3"/>
      <c r="G3" s="152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6" x14ac:dyDescent="0.2">
      <c r="A4" s="3"/>
      <c r="B4"/>
      <c r="C4"/>
      <c r="D4"/>
      <c r="E4"/>
      <c r="F4"/>
      <c r="G4" s="152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6" x14ac:dyDescent="0.2">
      <c r="A5" s="1"/>
      <c r="B5" s="3" t="s">
        <v>2</v>
      </c>
      <c r="C5"/>
      <c r="D5"/>
      <c r="E5"/>
      <c r="F5"/>
      <c r="G5" s="15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6" x14ac:dyDescent="0.2">
      <c r="A6" s="1"/>
      <c r="B6" s="3"/>
      <c r="C6"/>
      <c r="D6"/>
      <c r="E6"/>
      <c r="F6"/>
      <c r="G6" s="15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6" x14ac:dyDescent="0.2">
      <c r="A7" s="1"/>
      <c r="B7" s="3" t="s">
        <v>3</v>
      </c>
      <c r="C7"/>
      <c r="D7"/>
      <c r="E7"/>
      <c r="F7"/>
      <c r="G7" s="152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6" x14ac:dyDescent="0.2">
      <c r="A8" s="1"/>
      <c r="B8" s="3" t="s">
        <v>4</v>
      </c>
      <c r="C8"/>
      <c r="D8"/>
      <c r="E8"/>
      <c r="F8"/>
      <c r="G8" s="15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6" x14ac:dyDescent="0.2">
      <c r="A9" s="1"/>
      <c r="B9" s="3" t="s">
        <v>5</v>
      </c>
      <c r="C9"/>
      <c r="D9"/>
      <c r="E9"/>
      <c r="F9"/>
      <c r="G9" s="15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6" x14ac:dyDescent="0.2">
      <c r="A10" s="1"/>
      <c r="B10" s="3" t="s">
        <v>6</v>
      </c>
      <c r="C10"/>
      <c r="D10"/>
      <c r="E10"/>
      <c r="F10"/>
      <c r="G10" s="15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6" x14ac:dyDescent="0.2">
      <c r="A11" s="3"/>
      <c r="B11"/>
      <c r="C11"/>
      <c r="D11"/>
      <c r="E11"/>
      <c r="F11"/>
      <c r="G11" s="15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6" x14ac:dyDescent="0.2">
      <c r="A12" s="3"/>
      <c r="B12" t="s">
        <v>7</v>
      </c>
      <c r="C12"/>
      <c r="D12"/>
      <c r="E12"/>
      <c r="F12"/>
      <c r="G12" s="15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6" x14ac:dyDescent="0.2">
      <c r="A13" s="3"/>
      <c r="B13"/>
      <c r="C13"/>
      <c r="D13"/>
      <c r="E13"/>
      <c r="F13"/>
      <c r="G13" s="15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6" ht="15.75" x14ac:dyDescent="0.25">
      <c r="A14" s="3"/>
      <c r="B14" s="5" t="s">
        <v>8</v>
      </c>
      <c r="C14"/>
      <c r="D14"/>
      <c r="E14"/>
      <c r="F14"/>
      <c r="G14" s="15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6" s="150" customFormat="1" x14ac:dyDescent="0.2"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IT15" s="23"/>
      <c r="IU15" s="23"/>
      <c r="IV15" s="23"/>
    </row>
    <row r="16" spans="1:256" ht="27.75" x14ac:dyDescent="0.2">
      <c r="D16" s="151"/>
      <c r="E16" s="151" t="s">
        <v>582</v>
      </c>
      <c r="F16" s="153"/>
      <c r="G16" s="153" t="s">
        <v>583</v>
      </c>
      <c r="H16" s="154"/>
      <c r="I16" s="154" t="s">
        <v>584</v>
      </c>
      <c r="J16" s="153"/>
      <c r="K16" s="153" t="s">
        <v>585</v>
      </c>
      <c r="L16" s="154"/>
      <c r="M16" s="154" t="s">
        <v>586</v>
      </c>
      <c r="N16" s="153"/>
      <c r="O16" s="153" t="s">
        <v>587</v>
      </c>
      <c r="P16" s="154"/>
      <c r="Q16" s="154" t="s">
        <v>588</v>
      </c>
    </row>
    <row r="17" spans="1:17" s="155" customFormat="1" ht="12" x14ac:dyDescent="0.2">
      <c r="A17" s="155" t="s">
        <v>540</v>
      </c>
      <c r="C17" s="156" t="s">
        <v>541</v>
      </c>
      <c r="D17" s="157"/>
      <c r="E17" s="157"/>
      <c r="F17" s="155" t="s">
        <v>542</v>
      </c>
      <c r="H17" s="157" t="s">
        <v>542</v>
      </c>
      <c r="I17" s="157"/>
    </row>
    <row r="18" spans="1:17" s="155" customFormat="1" ht="12" x14ac:dyDescent="0.2">
      <c r="B18" s="149">
        <v>1</v>
      </c>
      <c r="C18" s="149" t="s">
        <v>543</v>
      </c>
      <c r="D18" s="157"/>
      <c r="E18" s="157"/>
      <c r="F18" s="158"/>
      <c r="G18" s="158"/>
      <c r="H18" s="157"/>
      <c r="I18" s="150"/>
      <c r="J18" s="149"/>
      <c r="K18" s="149"/>
      <c r="L18" s="149"/>
      <c r="M18" s="149"/>
    </row>
    <row r="19" spans="1:17" x14ac:dyDescent="0.2">
      <c r="B19" s="149">
        <v>2</v>
      </c>
      <c r="C19" s="149" t="s">
        <v>544</v>
      </c>
      <c r="F19" s="159"/>
      <c r="G19" s="159"/>
      <c r="H19" s="150"/>
      <c r="I19" s="150"/>
    </row>
    <row r="20" spans="1:17" x14ac:dyDescent="0.2">
      <c r="B20" s="149">
        <v>3</v>
      </c>
      <c r="C20" s="149" t="s">
        <v>545</v>
      </c>
      <c r="G20" s="159"/>
      <c r="H20" s="159"/>
      <c r="I20" s="159"/>
      <c r="J20" s="150"/>
      <c r="K20" s="150"/>
    </row>
    <row r="21" spans="1:17" s="155" customFormat="1" ht="12" x14ac:dyDescent="0.2">
      <c r="A21" s="155" t="s">
        <v>546</v>
      </c>
      <c r="C21" s="156" t="s">
        <v>547</v>
      </c>
      <c r="D21" s="157"/>
      <c r="E21" s="157"/>
      <c r="I21" s="157"/>
      <c r="J21" s="157" t="s">
        <v>542</v>
      </c>
      <c r="K21" s="157"/>
      <c r="L21" s="157" t="s">
        <v>542</v>
      </c>
      <c r="M21" s="157"/>
      <c r="N21" s="157" t="s">
        <v>542</v>
      </c>
      <c r="O21" s="157"/>
      <c r="P21" s="157" t="s">
        <v>542</v>
      </c>
      <c r="Q21" s="157"/>
    </row>
    <row r="22" spans="1:17" x14ac:dyDescent="0.2">
      <c r="B22" s="149">
        <v>1</v>
      </c>
      <c r="C22" s="149" t="s">
        <v>548</v>
      </c>
      <c r="I22" s="160"/>
      <c r="J22" s="160"/>
    </row>
    <row r="23" spans="1:17" x14ac:dyDescent="0.2">
      <c r="B23" s="149">
        <v>2</v>
      </c>
      <c r="C23" s="149" t="s">
        <v>549</v>
      </c>
      <c r="H23"/>
      <c r="I23" s="160"/>
      <c r="J23" s="160"/>
      <c r="K23"/>
      <c r="L23"/>
    </row>
    <row r="24" spans="1:17" x14ac:dyDescent="0.2">
      <c r="B24" s="149">
        <v>3</v>
      </c>
      <c r="C24" s="149" t="s">
        <v>550</v>
      </c>
      <c r="I24"/>
      <c r="J24" s="160"/>
      <c r="K24" s="160"/>
    </row>
    <row r="25" spans="1:17" x14ac:dyDescent="0.2">
      <c r="B25" s="149">
        <v>4</v>
      </c>
      <c r="C25" s="149" t="s">
        <v>551</v>
      </c>
      <c r="I25" s="150"/>
      <c r="J25" s="160"/>
      <c r="K25" s="160"/>
    </row>
    <row r="26" spans="1:17" x14ac:dyDescent="0.2">
      <c r="B26" s="149">
        <v>5</v>
      </c>
      <c r="C26" s="149" t="s">
        <v>552</v>
      </c>
      <c r="J26" s="160"/>
      <c r="K26" s="160"/>
    </row>
    <row r="27" spans="1:17" x14ac:dyDescent="0.2">
      <c r="B27" s="149">
        <v>6</v>
      </c>
      <c r="C27" s="149" t="s">
        <v>553</v>
      </c>
      <c r="J27" s="160"/>
      <c r="K27" s="160"/>
    </row>
    <row r="28" spans="1:17" x14ac:dyDescent="0.2">
      <c r="B28" s="149">
        <v>7</v>
      </c>
      <c r="C28" s="149" t="s">
        <v>554</v>
      </c>
      <c r="K28" s="160"/>
      <c r="L28" s="160"/>
    </row>
    <row r="29" spans="1:17" x14ac:dyDescent="0.2">
      <c r="B29" s="149">
        <v>8</v>
      </c>
      <c r="C29" s="149" t="s">
        <v>555</v>
      </c>
      <c r="K29" s="160"/>
      <c r="L29" s="160"/>
    </row>
    <row r="30" spans="1:17" x14ac:dyDescent="0.2">
      <c r="B30" s="149">
        <v>9</v>
      </c>
      <c r="C30" s="149" t="s">
        <v>556</v>
      </c>
      <c r="K30" s="160"/>
      <c r="L30" s="160"/>
    </row>
    <row r="31" spans="1:17" x14ac:dyDescent="0.2">
      <c r="B31" s="149">
        <v>10</v>
      </c>
      <c r="C31" s="149" t="s">
        <v>557</v>
      </c>
      <c r="K31" s="160"/>
      <c r="L31" s="160"/>
    </row>
    <row r="32" spans="1:17" x14ac:dyDescent="0.2">
      <c r="B32" s="149">
        <v>11</v>
      </c>
      <c r="C32" s="149" t="s">
        <v>558</v>
      </c>
      <c r="L32" s="160"/>
      <c r="M32" s="160"/>
    </row>
    <row r="33" spans="1:17" x14ac:dyDescent="0.2">
      <c r="B33" s="149">
        <v>12</v>
      </c>
      <c r="C33" s="149" t="s">
        <v>559</v>
      </c>
      <c r="L33" s="160"/>
      <c r="M33" s="160"/>
    </row>
    <row r="34" spans="1:17" x14ac:dyDescent="0.2">
      <c r="B34" s="149">
        <v>13</v>
      </c>
      <c r="C34" s="149" t="s">
        <v>560</v>
      </c>
      <c r="M34" s="160"/>
    </row>
    <row r="35" spans="1:17" x14ac:dyDescent="0.2">
      <c r="B35" s="149">
        <v>14</v>
      </c>
      <c r="C35" s="149" t="s">
        <v>561</v>
      </c>
      <c r="M35" s="160"/>
    </row>
    <row r="36" spans="1:17" x14ac:dyDescent="0.2">
      <c r="B36" s="149">
        <v>15</v>
      </c>
      <c r="C36" s="149" t="s">
        <v>562</v>
      </c>
      <c r="N36" s="160"/>
    </row>
    <row r="37" spans="1:17" x14ac:dyDescent="0.2">
      <c r="B37" s="149">
        <v>16</v>
      </c>
      <c r="C37" s="149" t="s">
        <v>563</v>
      </c>
      <c r="N37" s="160"/>
    </row>
    <row r="38" spans="1:17" x14ac:dyDescent="0.2">
      <c r="B38" s="149">
        <v>17</v>
      </c>
      <c r="C38" s="149" t="s">
        <v>564</v>
      </c>
      <c r="O38" s="160"/>
      <c r="P38" s="160"/>
    </row>
    <row r="39" spans="1:17" x14ac:dyDescent="0.2">
      <c r="B39" s="149">
        <v>18</v>
      </c>
      <c r="C39" s="149" t="s">
        <v>565</v>
      </c>
      <c r="O39" s="160"/>
      <c r="P39" s="160"/>
    </row>
    <row r="40" spans="1:17" x14ac:dyDescent="0.2">
      <c r="B40" s="149">
        <v>19</v>
      </c>
      <c r="C40" s="149" t="s">
        <v>566</v>
      </c>
      <c r="O40" s="160"/>
      <c r="P40" s="160"/>
      <c r="Q40"/>
    </row>
    <row r="41" spans="1:17" x14ac:dyDescent="0.2">
      <c r="B41" s="149">
        <v>20</v>
      </c>
      <c r="C41" s="149" t="s">
        <v>567</v>
      </c>
      <c r="O41" s="160"/>
      <c r="P41" s="160"/>
      <c r="Q41"/>
    </row>
    <row r="42" spans="1:17" x14ac:dyDescent="0.2">
      <c r="B42" s="149">
        <v>21</v>
      </c>
      <c r="C42" s="149" t="s">
        <v>568</v>
      </c>
      <c r="O42" s="150"/>
      <c r="P42" s="160"/>
      <c r="Q42"/>
    </row>
    <row r="43" spans="1:17" x14ac:dyDescent="0.2">
      <c r="B43" s="149">
        <v>22</v>
      </c>
      <c r="C43" s="149" t="s">
        <v>569</v>
      </c>
      <c r="O43" s="150"/>
      <c r="P43" s="160"/>
    </row>
    <row r="44" spans="1:17" x14ac:dyDescent="0.2">
      <c r="B44" s="149">
        <v>23</v>
      </c>
      <c r="C44" s="149" t="s">
        <v>570</v>
      </c>
      <c r="P44" s="150"/>
      <c r="Q44" s="157" t="s">
        <v>542</v>
      </c>
    </row>
    <row r="45" spans="1:17" s="155" customFormat="1" ht="12" x14ac:dyDescent="0.2">
      <c r="A45" s="155" t="s">
        <v>571</v>
      </c>
      <c r="C45" s="156" t="s">
        <v>572</v>
      </c>
      <c r="D45" s="157"/>
      <c r="E45" s="157"/>
      <c r="Q45" s="161"/>
    </row>
    <row r="46" spans="1:17" x14ac:dyDescent="0.2">
      <c r="B46" s="149">
        <v>1</v>
      </c>
      <c r="C46" s="149" t="s">
        <v>573</v>
      </c>
      <c r="Q46" s="162"/>
    </row>
    <row r="47" spans="1:17" x14ac:dyDescent="0.2">
      <c r="B47" s="149">
        <v>2</v>
      </c>
      <c r="C47" s="149" t="s">
        <v>574</v>
      </c>
    </row>
    <row r="49" spans="3:3" x14ac:dyDescent="0.2">
      <c r="C49" s="149" t="s">
        <v>575</v>
      </c>
    </row>
  </sheetData>
  <sheetProtection algorithmName="SHA-512" hashValue="iBgeiscbQC31hTcF2XViyznLMKZUSKTvwJQSPckcJACFwJzyWNvD7TaKHYRxcGJDDDwyHgKsJ8ApIpNz1V3Z6w==" saltValue="2JyR7SCjEJwhXZJo20YdgQ==" spinCount="100000" sheet="1" objects="1" scenarios="1" selectLockedCells="1"/>
  <mergeCells count="1">
    <mergeCell ref="A1:Q1"/>
  </mergeCells>
  <phoneticPr fontId="16" type="noConversion"/>
  <pageMargins left="0.78749999999999998" right="0.78749999999999998" top="1.0527777777777778" bottom="1.0527777777777778" header="0.78749999999999998" footer="0.78749999999999998"/>
  <pageSetup paperSize="9" scale="44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1.1 CELKOVÁ CENA</vt:lpstr>
      <vt:lpstr>1.2 VYKAZ VYMER</vt:lpstr>
      <vt:lpstr>2.1 ELEKTROINSTALACE</vt:lpstr>
      <vt:lpstr>2.2 KLIMA-VZT</vt:lpstr>
      <vt:lpstr>2.3 KLIMA-VZT Parametry</vt:lpstr>
      <vt:lpstr>3.1 Harmonogram</vt:lpstr>
      <vt:lpstr>'1.1 CELKOVÁ CENA'!Oblast_tisku</vt:lpstr>
      <vt:lpstr>'2.1 ELEKTROINSTALACE'!Oblast_tisku</vt:lpstr>
      <vt:lpstr>'2.2 KLIMA-VZT'!Oblast_tisku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Bouček</dc:creator>
  <cp:lastModifiedBy>x</cp:lastModifiedBy>
  <dcterms:created xsi:type="dcterms:W3CDTF">2017-06-07T14:54:31Z</dcterms:created>
  <dcterms:modified xsi:type="dcterms:W3CDTF">2017-07-21T07:24:25Z</dcterms:modified>
</cp:coreProperties>
</file>